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f82d64a42721f930/Documents/"/>
    </mc:Choice>
  </mc:AlternateContent>
  <xr:revisionPtr revIDLastSave="832" documentId="8_{B027AAA5-E88F-4B7A-A48D-86C258D1BDA1}" xr6:coauthVersionLast="47" xr6:coauthVersionMax="47" xr10:uidLastSave="{51B981DF-6B97-43EA-BD3C-8ED9EF4F3513}"/>
  <bookViews>
    <workbookView xWindow="-98" yWindow="-98" windowWidth="23596" windowHeight="15076" activeTab="1" xr2:uid="{B66268D9-6F06-43E2-AE56-8DDCB1F85155}"/>
  </bookViews>
  <sheets>
    <sheet name="Instructions" sheetId="1" r:id="rId1"/>
    <sheet name="OFSW Assumptions" sheetId="2" r:id="rId2"/>
    <sheet name="Development Pipeline Assumption" sheetId="3" r:id="rId3"/>
    <sheet name="OFSW FM" sheetId="4" r:id="rId4"/>
    <sheet name="Development FM" sheetId="5" r:id="rId5"/>
    <sheet name="Consolidated" sheetId="6" r:id="rId6"/>
    <sheet name="Annual" sheetId="7" r:id="rId7"/>
  </sheets>
  <calcPr calcId="191029" iterate="1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0" i="5" l="1"/>
  <c r="F29" i="5"/>
  <c r="J24" i="5"/>
  <c r="N22" i="3"/>
  <c r="M22" i="3"/>
  <c r="L25" i="3"/>
  <c r="K25" i="3"/>
  <c r="J19" i="3"/>
  <c r="I19" i="3"/>
  <c r="F25" i="3" a="1"/>
  <c r="F25" i="3" s="1"/>
  <c r="F36" i="5" s="1"/>
  <c r="F19" i="3" a="1"/>
  <c r="F19" i="3" s="1"/>
  <c r="F21" i="5" s="1"/>
  <c r="F18" i="3" a="1"/>
  <c r="F18" i="3" s="1"/>
  <c r="F17" i="5" s="1"/>
  <c r="F23" i="3" a="1"/>
  <c r="F23" i="3" s="1"/>
  <c r="F22" i="3" a="1"/>
  <c r="F22" i="3" s="1"/>
  <c r="M8" i="3"/>
  <c r="M10" i="3" s="1"/>
  <c r="J8" i="3"/>
  <c r="J10" i="3" s="1"/>
  <c r="F16" i="3" a="1"/>
  <c r="F16" i="3" s="1"/>
  <c r="F15" i="5" s="1"/>
  <c r="K15" i="5" s="1"/>
  <c r="K25" i="5" s="1"/>
  <c r="J103" i="4"/>
  <c r="F57" i="2" a="1"/>
  <c r="F57" i="2" s="1"/>
  <c r="F79" i="4" s="1"/>
  <c r="F60" i="2" a="1"/>
  <c r="F60" i="2" s="1"/>
  <c r="G114" i="4" s="1"/>
  <c r="F61" i="2" a="1"/>
  <c r="F61" i="2" s="1"/>
  <c r="F117" i="4" s="1"/>
  <c r="F59" i="2" a="1"/>
  <c r="F59" i="2" s="1"/>
  <c r="F82" i="4" s="1"/>
  <c r="G82" i="4" s="1"/>
  <c r="F56" i="2" a="1"/>
  <c r="F56" i="2" s="1"/>
  <c r="F78" i="4" s="1"/>
  <c r="F81" i="4" s="1"/>
  <c r="F55" i="2" a="1"/>
  <c r="F55" i="2" s="1"/>
  <c r="F75" i="4" s="1"/>
  <c r="F51" i="2" a="1"/>
  <c r="F51" i="2" s="1"/>
  <c r="F61" i="4" s="1"/>
  <c r="F52" i="2" a="1"/>
  <c r="F52" i="2" s="1"/>
  <c r="F62" i="4" s="1"/>
  <c r="G62" i="4" s="1"/>
  <c r="I62" i="4" s="1"/>
  <c r="N50" i="2"/>
  <c r="M50" i="2"/>
  <c r="N8" i="2"/>
  <c r="N10" i="2" s="1"/>
  <c r="N20" i="2"/>
  <c r="N21" i="2"/>
  <c r="F50" i="2" a="1"/>
  <c r="F50" i="2" s="1"/>
  <c r="F60" i="4" s="1"/>
  <c r="F47" i="2" a="1"/>
  <c r="F47" i="2" s="1"/>
  <c r="F53" i="4" s="1"/>
  <c r="G53" i="4" s="1"/>
  <c r="I53" i="4" s="1"/>
  <c r="F45" i="2" a="1"/>
  <c r="F45" i="2" s="1"/>
  <c r="G50" i="4" s="1"/>
  <c r="F44" i="2" a="1"/>
  <c r="F44" i="2" s="1"/>
  <c r="G49" i="4" s="1"/>
  <c r="F43" i="2" a="1"/>
  <c r="F43" i="2" s="1"/>
  <c r="G48" i="4" s="1"/>
  <c r="J44" i="2"/>
  <c r="J45" i="2"/>
  <c r="J43" i="2"/>
  <c r="I44" i="2"/>
  <c r="I45" i="2"/>
  <c r="I43" i="2"/>
  <c r="J8" i="2"/>
  <c r="J10" i="2" s="1"/>
  <c r="J20" i="2"/>
  <c r="J21" i="2"/>
  <c r="F41" i="2" a="1"/>
  <c r="F41" i="2" s="1"/>
  <c r="F40" i="2" a="1"/>
  <c r="F40" i="2" s="1"/>
  <c r="F50" i="4" s="1"/>
  <c r="F39" i="2" a="1"/>
  <c r="F39" i="2" s="1"/>
  <c r="F49" i="4" s="1"/>
  <c r="F37" i="2" a="1"/>
  <c r="F37" i="2" s="1"/>
  <c r="F38" i="4" s="1"/>
  <c r="F36" i="2" a="1"/>
  <c r="F36" i="2" s="1"/>
  <c r="F41" i="4" s="1"/>
  <c r="F34" i="2" a="1"/>
  <c r="F34" i="2" s="1"/>
  <c r="F37" i="4" s="1"/>
  <c r="F35" i="2" a="1"/>
  <c r="F35" i="2" s="1"/>
  <c r="F40" i="4" s="1"/>
  <c r="R40" i="4" s="1"/>
  <c r="AL15" i="5" l="1"/>
  <c r="AL25" i="5" s="1"/>
  <c r="BV15" i="5"/>
  <c r="BV25" i="5" s="1"/>
  <c r="BU15" i="5"/>
  <c r="BU25" i="5" s="1"/>
  <c r="AJ15" i="5"/>
  <c r="AJ25" i="5" s="1"/>
  <c r="AZ15" i="5"/>
  <c r="AZ25" i="5" s="1"/>
  <c r="AP15" i="5"/>
  <c r="AP25" i="5" s="1"/>
  <c r="AO15" i="5"/>
  <c r="AO25" i="5" s="1"/>
  <c r="AN15" i="5"/>
  <c r="AN25" i="5" s="1"/>
  <c r="X15" i="5"/>
  <c r="X25" i="5" s="1"/>
  <c r="AM15" i="5"/>
  <c r="AM25" i="5" s="1"/>
  <c r="BS15" i="5"/>
  <c r="BS25" i="5" s="1"/>
  <c r="BP15" i="5"/>
  <c r="BP25" i="5" s="1"/>
  <c r="W15" i="5"/>
  <c r="W25" i="5" s="1"/>
  <c r="Z15" i="5"/>
  <c r="Z25" i="5" s="1"/>
  <c r="BF15" i="5"/>
  <c r="BF25" i="5" s="1"/>
  <c r="V15" i="5"/>
  <c r="V25" i="5" s="1"/>
  <c r="BE15" i="5"/>
  <c r="BE25" i="5" s="1"/>
  <c r="T15" i="5"/>
  <c r="T25" i="5" s="1"/>
  <c r="BD15" i="5"/>
  <c r="BD25" i="5" s="1"/>
  <c r="Y15" i="5"/>
  <c r="Y25" i="5" s="1"/>
  <c r="BC15" i="5"/>
  <c r="BC25" i="5" s="1"/>
  <c r="BT15" i="5"/>
  <c r="BT25" i="5" s="1"/>
  <c r="BR15" i="5"/>
  <c r="BR25" i="5" s="1"/>
  <c r="BB15" i="5"/>
  <c r="BB25" i="5" s="1"/>
  <c r="BQ15" i="5"/>
  <c r="BQ25" i="5" s="1"/>
  <c r="BA15" i="5"/>
  <c r="BA25" i="5" s="1"/>
  <c r="AK15" i="5"/>
  <c r="AK25" i="5" s="1"/>
  <c r="U15" i="5"/>
  <c r="U25" i="5" s="1"/>
  <c r="AI15" i="5"/>
  <c r="AI25" i="5" s="1"/>
  <c r="BN15" i="5"/>
  <c r="BN25" i="5" s="1"/>
  <c r="AX15" i="5"/>
  <c r="AX25" i="5" s="1"/>
  <c r="AH15" i="5"/>
  <c r="AH25" i="5" s="1"/>
  <c r="R15" i="5"/>
  <c r="R25" i="5" s="1"/>
  <c r="BO15" i="5"/>
  <c r="BO25" i="5" s="1"/>
  <c r="BM15" i="5"/>
  <c r="BM25" i="5" s="1"/>
  <c r="AW15" i="5"/>
  <c r="AW25" i="5" s="1"/>
  <c r="AG15" i="5"/>
  <c r="AG25" i="5" s="1"/>
  <c r="Q15" i="5"/>
  <c r="Q25" i="5" s="1"/>
  <c r="S15" i="5"/>
  <c r="S25" i="5" s="1"/>
  <c r="J15" i="5"/>
  <c r="J25" i="5" s="1"/>
  <c r="BL15" i="5"/>
  <c r="BL25" i="5" s="1"/>
  <c r="AV15" i="5"/>
  <c r="AV25" i="5" s="1"/>
  <c r="AF15" i="5"/>
  <c r="AF25" i="5" s="1"/>
  <c r="P15" i="5"/>
  <c r="P25" i="5" s="1"/>
  <c r="AY15" i="5"/>
  <c r="AY25" i="5" s="1"/>
  <c r="CA15" i="5"/>
  <c r="CA25" i="5" s="1"/>
  <c r="BK15" i="5"/>
  <c r="BK25" i="5" s="1"/>
  <c r="AU15" i="5"/>
  <c r="AU25" i="5" s="1"/>
  <c r="AE15" i="5"/>
  <c r="AE25" i="5" s="1"/>
  <c r="O15" i="5"/>
  <c r="O25" i="5" s="1"/>
  <c r="BZ15" i="5"/>
  <c r="BZ25" i="5" s="1"/>
  <c r="BJ15" i="5"/>
  <c r="BJ25" i="5" s="1"/>
  <c r="AT15" i="5"/>
  <c r="AT25" i="5" s="1"/>
  <c r="AD15" i="5"/>
  <c r="AD25" i="5" s="1"/>
  <c r="N15" i="5"/>
  <c r="N25" i="5" s="1"/>
  <c r="BY15" i="5"/>
  <c r="BY25" i="5" s="1"/>
  <c r="BI15" i="5"/>
  <c r="BI25" i="5" s="1"/>
  <c r="AS15" i="5"/>
  <c r="AS25" i="5" s="1"/>
  <c r="AC15" i="5"/>
  <c r="AC25" i="5" s="1"/>
  <c r="M15" i="5"/>
  <c r="M25" i="5" s="1"/>
  <c r="BX15" i="5"/>
  <c r="BX25" i="5" s="1"/>
  <c r="BH15" i="5"/>
  <c r="BH25" i="5" s="1"/>
  <c r="AR15" i="5"/>
  <c r="AR25" i="5" s="1"/>
  <c r="AB15" i="5"/>
  <c r="AB25" i="5" s="1"/>
  <c r="L15" i="5"/>
  <c r="L25" i="5" s="1"/>
  <c r="BW15" i="5"/>
  <c r="BW25" i="5" s="1"/>
  <c r="BG15" i="5"/>
  <c r="BG25" i="5" s="1"/>
  <c r="AQ15" i="5"/>
  <c r="AQ25" i="5" s="1"/>
  <c r="AA15" i="5"/>
  <c r="AA25" i="5" s="1"/>
  <c r="F108" i="4"/>
  <c r="G38" i="4"/>
  <c r="I38" i="4" s="1"/>
  <c r="AG40" i="4"/>
  <c r="BG40" i="4"/>
  <c r="Q40" i="4"/>
  <c r="Q41" i="4" s="1"/>
  <c r="BL40" i="4"/>
  <c r="BL41" i="4" s="1"/>
  <c r="BJ40" i="4"/>
  <c r="BJ41" i="4" s="1"/>
  <c r="BY40" i="4"/>
  <c r="AC40" i="4"/>
  <c r="BH40" i="4"/>
  <c r="BH41" i="4" s="1"/>
  <c r="L40" i="4"/>
  <c r="BW40" i="4"/>
  <c r="AA40" i="4"/>
  <c r="R41" i="4"/>
  <c r="BF40" i="4"/>
  <c r="Z40" i="4"/>
  <c r="Z41" i="4" s="1"/>
  <c r="BU40" i="4"/>
  <c r="BU41" i="4" s="1"/>
  <c r="AN40" i="4"/>
  <c r="BC40" i="4"/>
  <c r="BQ40" i="4"/>
  <c r="BA40" i="4"/>
  <c r="AK40" i="4"/>
  <c r="U40" i="4"/>
  <c r="AW40" i="4"/>
  <c r="P40" i="4"/>
  <c r="AE40" i="4"/>
  <c r="BZ40" i="4"/>
  <c r="BZ41" i="4" s="1"/>
  <c r="N40" i="4"/>
  <c r="N41" i="4" s="1"/>
  <c r="AR40" i="4"/>
  <c r="BE40" i="4"/>
  <c r="Y40" i="4"/>
  <c r="BT40" i="4"/>
  <c r="BD40" i="4"/>
  <c r="X40" i="4"/>
  <c r="BS40" i="4"/>
  <c r="AM40" i="4"/>
  <c r="W40" i="4"/>
  <c r="AL40" i="4"/>
  <c r="BP40" i="4"/>
  <c r="AZ40" i="4"/>
  <c r="AJ40" i="4"/>
  <c r="T40" i="4"/>
  <c r="BM40" i="4"/>
  <c r="BM41" i="4" s="1"/>
  <c r="J40" i="4"/>
  <c r="J41" i="4" s="1"/>
  <c r="AF40" i="4"/>
  <c r="AF41" i="4" s="1"/>
  <c r="BK40" i="4"/>
  <c r="O40" i="4"/>
  <c r="AD40" i="4"/>
  <c r="AS40" i="4"/>
  <c r="BX40" i="4"/>
  <c r="AB40" i="4"/>
  <c r="AQ40" i="4"/>
  <c r="BV40" i="4"/>
  <c r="BV41" i="4" s="1"/>
  <c r="AO40" i="4"/>
  <c r="AO41" i="4" s="1"/>
  <c r="BR40" i="4"/>
  <c r="BO40" i="4"/>
  <c r="AY40" i="4"/>
  <c r="AI40" i="4"/>
  <c r="S40" i="4"/>
  <c r="AV40" i="4"/>
  <c r="CA40" i="4"/>
  <c r="AU40" i="4"/>
  <c r="AT40" i="4"/>
  <c r="BI40" i="4"/>
  <c r="M40" i="4"/>
  <c r="M41" i="4" s="1"/>
  <c r="K40" i="4"/>
  <c r="AP40" i="4"/>
  <c r="AP41" i="4" s="1"/>
  <c r="BB40" i="4"/>
  <c r="V40" i="4"/>
  <c r="BN40" i="4"/>
  <c r="AX40" i="4"/>
  <c r="AH40" i="4"/>
  <c r="F19" i="2" a="1"/>
  <c r="F19" i="2" s="1"/>
  <c r="AC18" i="2" a="1"/>
  <c r="AC18" i="2" s="1"/>
  <c r="I21" i="2"/>
  <c r="K21" i="2"/>
  <c r="L21" i="2"/>
  <c r="M21" i="2"/>
  <c r="O21" i="2"/>
  <c r="P21" i="2"/>
  <c r="H21" i="2"/>
  <c r="F21" i="2" s="1" a="1"/>
  <c r="F21" i="2" s="1"/>
  <c r="G22" i="4" s="1"/>
  <c r="S18" i="2" a="1"/>
  <c r="S18" i="2" s="1"/>
  <c r="I20" i="2"/>
  <c r="K20" i="2"/>
  <c r="L20" i="2"/>
  <c r="M20" i="2"/>
  <c r="O20" i="2"/>
  <c r="P20" i="2"/>
  <c r="H20" i="2"/>
  <c r="F20" i="2" s="1" a="1"/>
  <c r="F20" i="2" s="1"/>
  <c r="F22" i="4" s="1"/>
  <c r="F17" i="2" a="1"/>
  <c r="F17" i="2" s="1"/>
  <c r="F17" i="4" s="1"/>
  <c r="F16" i="2" a="1"/>
  <c r="F16" i="2" s="1"/>
  <c r="F16" i="4" s="1"/>
  <c r="L8" i="2"/>
  <c r="L10" i="2" s="1"/>
  <c r="F31" i="2" a="1"/>
  <c r="F31" i="2" s="1"/>
  <c r="G33" i="4" s="1"/>
  <c r="F30" i="2" a="1"/>
  <c r="F30" i="2" s="1"/>
  <c r="F33" i="4" s="1"/>
  <c r="P31" i="2"/>
  <c r="P30" i="2"/>
  <c r="P25" i="2"/>
  <c r="O31" i="2"/>
  <c r="O30" i="2"/>
  <c r="O25" i="2"/>
  <c r="F4" i="2" a="1"/>
  <c r="F4" i="2" s="1"/>
  <c r="O8" i="2"/>
  <c r="O10" i="2" s="1"/>
  <c r="F28" i="2" a="1"/>
  <c r="F28" i="2" s="1"/>
  <c r="F27" i="2" a="1"/>
  <c r="F27" i="2" s="1"/>
  <c r="F30" i="4" s="1"/>
  <c r="F25" i="2" a="1"/>
  <c r="F25" i="2" s="1"/>
  <c r="F24" i="2" a="1"/>
  <c r="F24" i="2" s="1"/>
  <c r="F32" i="4" s="1"/>
  <c r="I7" i="6"/>
  <c r="J6" i="6" s="1"/>
  <c r="J3" i="6" a="1"/>
  <c r="I7" i="5"/>
  <c r="J6" i="5" s="1"/>
  <c r="J3" i="5" a="1"/>
  <c r="J3" i="5" s="1"/>
  <c r="J3" i="4" a="1"/>
  <c r="J3" i="4" s="1"/>
  <c r="J28" i="4" s="1"/>
  <c r="J113" i="4" s="1"/>
  <c r="I8" i="3"/>
  <c r="I10" i="3" s="1"/>
  <c r="K8" i="3"/>
  <c r="K10" i="3" s="1"/>
  <c r="L8" i="3"/>
  <c r="N8" i="3"/>
  <c r="N10" i="3" s="1"/>
  <c r="L10" i="3"/>
  <c r="I8" i="2"/>
  <c r="I10" i="2" s="1"/>
  <c r="K8" i="2"/>
  <c r="K10" i="2" s="1"/>
  <c r="M8" i="2"/>
  <c r="M10" i="2" s="1"/>
  <c r="P8" i="2"/>
  <c r="P10" i="2" s="1"/>
  <c r="F13" i="3" a="1"/>
  <c r="F13" i="3" s="1"/>
  <c r="G5" i="5" s="1"/>
  <c r="F13" i="2" a="1"/>
  <c r="F13" i="2" s="1"/>
  <c r="F12" i="3" a="1"/>
  <c r="F12" i="3" s="1"/>
  <c r="F5" i="4" s="1"/>
  <c r="F12" i="2" a="1"/>
  <c r="F12" i="2" s="1"/>
  <c r="F9" i="3" a="1"/>
  <c r="F9" i="3" s="1"/>
  <c r="F9" i="2" a="1"/>
  <c r="F9" i="2" s="1"/>
  <c r="F7" i="3" a="1"/>
  <c r="F7" i="3" s="1"/>
  <c r="F4" i="5" s="1"/>
  <c r="F7" i="2" a="1"/>
  <c r="F7" i="2" s="1"/>
  <c r="F4" i="6" s="1"/>
  <c r="F6" i="3" a="1"/>
  <c r="F6" i="3" s="1"/>
  <c r="I7" i="4" s="1"/>
  <c r="J6" i="4" s="1"/>
  <c r="J13" i="4" s="1"/>
  <c r="H2" i="7" s="1"/>
  <c r="I2" i="7" s="1"/>
  <c r="F6" i="2" a="1"/>
  <c r="F6" i="2" s="1"/>
  <c r="H8" i="3"/>
  <c r="F8" i="3" s="1" a="1"/>
  <c r="F8" i="3" s="1"/>
  <c r="F12" i="5" s="1"/>
  <c r="H8" i="2"/>
  <c r="F8" i="2" s="1" a="1"/>
  <c r="F8" i="2" s="1"/>
  <c r="J2" i="7" l="1"/>
  <c r="G5" i="4"/>
  <c r="R4" i="5"/>
  <c r="AH4" i="5"/>
  <c r="AH5" i="5" s="1"/>
  <c r="AX4" i="5"/>
  <c r="AX5" i="5" s="1"/>
  <c r="BN4" i="5"/>
  <c r="BN5" i="5" s="1"/>
  <c r="S4" i="5"/>
  <c r="AY4" i="5"/>
  <c r="AY5" i="5" s="1"/>
  <c r="BO4" i="5"/>
  <c r="BO5" i="5" s="1"/>
  <c r="T4" i="5"/>
  <c r="AJ4" i="5"/>
  <c r="AJ5" i="5" s="1"/>
  <c r="AZ4" i="5"/>
  <c r="AZ5" i="5" s="1"/>
  <c r="BP4" i="5"/>
  <c r="BP5" i="5" s="1"/>
  <c r="U4" i="5"/>
  <c r="AK4" i="5"/>
  <c r="AK5" i="5" s="1"/>
  <c r="BA4" i="5"/>
  <c r="BA5" i="5" s="1"/>
  <c r="BQ4" i="5"/>
  <c r="BQ5" i="5" s="1"/>
  <c r="V4" i="5"/>
  <c r="AL4" i="5"/>
  <c r="AL5" i="5" s="1"/>
  <c r="BB4" i="5"/>
  <c r="BB5" i="5" s="1"/>
  <c r="BR4" i="5"/>
  <c r="BR5" i="5" s="1"/>
  <c r="Y4" i="5"/>
  <c r="AO4" i="5"/>
  <c r="AO5" i="5" s="1"/>
  <c r="BE4" i="5"/>
  <c r="BE5" i="5" s="1"/>
  <c r="BU4" i="5"/>
  <c r="BU5" i="5" s="1"/>
  <c r="BF4" i="5"/>
  <c r="BF5" i="5" s="1"/>
  <c r="K4" i="5"/>
  <c r="AA4" i="5"/>
  <c r="AQ4" i="5"/>
  <c r="AQ5" i="5" s="1"/>
  <c r="BG4" i="5"/>
  <c r="BG5" i="5" s="1"/>
  <c r="L4" i="5"/>
  <c r="AR4" i="5"/>
  <c r="AR5" i="5" s="1"/>
  <c r="BH4" i="5"/>
  <c r="BH5" i="5" s="1"/>
  <c r="CA4" i="5"/>
  <c r="CA5" i="5" s="1"/>
  <c r="P4" i="5"/>
  <c r="J4" i="5"/>
  <c r="Q4" i="5"/>
  <c r="AI4" i="5"/>
  <c r="AI5" i="5" s="1"/>
  <c r="AU4" i="5"/>
  <c r="AU5" i="5" s="1"/>
  <c r="AF4" i="5"/>
  <c r="AG4" i="5"/>
  <c r="W4" i="5"/>
  <c r="AM4" i="5"/>
  <c r="AM5" i="5" s="1"/>
  <c r="BC4" i="5"/>
  <c r="BC5" i="5" s="1"/>
  <c r="BS4" i="5"/>
  <c r="BS5" i="5" s="1"/>
  <c r="X4" i="5"/>
  <c r="AN4" i="5"/>
  <c r="AN5" i="5" s="1"/>
  <c r="BD4" i="5"/>
  <c r="BD5" i="5" s="1"/>
  <c r="BT4" i="5"/>
  <c r="BT5" i="5" s="1"/>
  <c r="Z4" i="5"/>
  <c r="AP4" i="5"/>
  <c r="AP5" i="5" s="1"/>
  <c r="BV4" i="5"/>
  <c r="BV5" i="5" s="1"/>
  <c r="BW4" i="5"/>
  <c r="BW5" i="5" s="1"/>
  <c r="AB4" i="5"/>
  <c r="BX4" i="5"/>
  <c r="BX5" i="5" s="1"/>
  <c r="O4" i="5"/>
  <c r="BK4" i="5"/>
  <c r="BK5" i="5" s="1"/>
  <c r="AV4" i="5"/>
  <c r="AV5" i="5" s="1"/>
  <c r="AW4" i="5"/>
  <c r="AW5" i="5" s="1"/>
  <c r="M4" i="5"/>
  <c r="AC4" i="5"/>
  <c r="AS4" i="5"/>
  <c r="AS5" i="5" s="1"/>
  <c r="BI4" i="5"/>
  <c r="BI5" i="5" s="1"/>
  <c r="BY4" i="5"/>
  <c r="BY5" i="5" s="1"/>
  <c r="N4" i="5"/>
  <c r="AD4" i="5"/>
  <c r="AT4" i="5"/>
  <c r="AT5" i="5" s="1"/>
  <c r="BJ4" i="5"/>
  <c r="BJ5" i="5" s="1"/>
  <c r="BZ4" i="5"/>
  <c r="BZ5" i="5" s="1"/>
  <c r="AE4" i="5"/>
  <c r="BL4" i="5"/>
  <c r="BL5" i="5" s="1"/>
  <c r="BM4" i="5"/>
  <c r="BM5" i="5" s="1"/>
  <c r="F5" i="6"/>
  <c r="G5" i="6"/>
  <c r="F12" i="4"/>
  <c r="F12" i="6"/>
  <c r="F5" i="5"/>
  <c r="H10" i="3"/>
  <c r="F10" i="3" s="1" a="1"/>
  <c r="F10" i="3" s="1"/>
  <c r="BF41" i="4"/>
  <c r="BF43" i="4" s="1"/>
  <c r="CA41" i="4"/>
  <c r="CA43" i="4" s="1"/>
  <c r="W41" i="4"/>
  <c r="W43" i="4" s="1"/>
  <c r="BW41" i="4"/>
  <c r="BW43" i="4" s="1"/>
  <c r="AA41" i="4"/>
  <c r="L41" i="4"/>
  <c r="L43" i="4" s="1"/>
  <c r="AU41" i="4"/>
  <c r="AU43" i="4" s="1"/>
  <c r="AW41" i="4"/>
  <c r="AW43" i="4" s="1"/>
  <c r="AD41" i="4"/>
  <c r="AD43" i="4" s="1"/>
  <c r="AX41" i="4"/>
  <c r="AX43" i="4" s="1"/>
  <c r="O41" i="4"/>
  <c r="O43" i="4" s="1"/>
  <c r="BS41" i="4"/>
  <c r="BS43" i="4" s="1"/>
  <c r="U41" i="4"/>
  <c r="U43" i="4" s="1"/>
  <c r="BH43" i="4"/>
  <c r="AQ41" i="4"/>
  <c r="AQ43" i="4" s="1"/>
  <c r="P41" i="4"/>
  <c r="P43" i="4" s="1"/>
  <c r="AM41" i="4"/>
  <c r="BN41" i="4"/>
  <c r="BK41" i="4"/>
  <c r="BK43" i="4" s="1"/>
  <c r="X41" i="4"/>
  <c r="X43" i="4" s="1"/>
  <c r="AK41" i="4"/>
  <c r="AK43" i="4" s="1"/>
  <c r="AC41" i="4"/>
  <c r="AC43" i="4" s="1"/>
  <c r="BX41" i="4"/>
  <c r="BX43" i="4" s="1"/>
  <c r="BI41" i="4"/>
  <c r="AF43" i="4"/>
  <c r="BD41" i="4"/>
  <c r="BD43" i="4" s="1"/>
  <c r="BA41" i="4"/>
  <c r="BA43" i="4" s="1"/>
  <c r="BY41" i="4"/>
  <c r="BY43" i="4" s="1"/>
  <c r="BJ43" i="4"/>
  <c r="AY41" i="4"/>
  <c r="AY43" i="4" s="1"/>
  <c r="T41" i="4"/>
  <c r="T43" i="4" s="1"/>
  <c r="Y41" i="4"/>
  <c r="Y43" i="4" s="1"/>
  <c r="AT41" i="4"/>
  <c r="Q43" i="4"/>
  <c r="BO41" i="4"/>
  <c r="AJ41" i="4"/>
  <c r="AJ43" i="4" s="1"/>
  <c r="BE41" i="4"/>
  <c r="BE43" i="4" s="1"/>
  <c r="BC41" i="4"/>
  <c r="BC43" i="4" s="1"/>
  <c r="BG41" i="4"/>
  <c r="BG43" i="4" s="1"/>
  <c r="BB41" i="4"/>
  <c r="BB43" i="4" s="1"/>
  <c r="AI41" i="4"/>
  <c r="AI43" i="4" s="1"/>
  <c r="BM43" i="4"/>
  <c r="AE41" i="4"/>
  <c r="AE43" i="4" s="1"/>
  <c r="AP43" i="4"/>
  <c r="BR41" i="4"/>
  <c r="BR43" i="4" s="1"/>
  <c r="AZ41" i="4"/>
  <c r="AZ43" i="4" s="1"/>
  <c r="AG41" i="4"/>
  <c r="AG43" i="4" s="1"/>
  <c r="AH41" i="4"/>
  <c r="AH43" i="4" s="1"/>
  <c r="AV41" i="4"/>
  <c r="AV43" i="4" s="1"/>
  <c r="BP41" i="4"/>
  <c r="BP43" i="4" s="1"/>
  <c r="AR41" i="4"/>
  <c r="AR43" i="4" s="1"/>
  <c r="AN41" i="4"/>
  <c r="R43" i="4"/>
  <c r="BQ41" i="4"/>
  <c r="BQ43" i="4" s="1"/>
  <c r="K41" i="4"/>
  <c r="K43" i="4" s="1"/>
  <c r="AO43" i="4"/>
  <c r="AS41" i="4"/>
  <c r="AS43" i="4" s="1"/>
  <c r="N43" i="4"/>
  <c r="BU43" i="4"/>
  <c r="AB41" i="4"/>
  <c r="AB43" i="4" s="1"/>
  <c r="V41" i="4"/>
  <c r="V43" i="4" s="1"/>
  <c r="S41" i="4"/>
  <c r="BT41" i="4"/>
  <c r="BT43" i="4" s="1"/>
  <c r="BL43" i="4"/>
  <c r="M43" i="4"/>
  <c r="BV43" i="4"/>
  <c r="AL41" i="4"/>
  <c r="AL43" i="4" s="1"/>
  <c r="BZ43" i="4"/>
  <c r="Z43" i="4"/>
  <c r="J43" i="4"/>
  <c r="S19" i="2"/>
  <c r="T19" i="2" s="1"/>
  <c r="U19" i="2" s="1"/>
  <c r="V19" i="2" s="1"/>
  <c r="W19" i="2" s="1"/>
  <c r="X19" i="2" s="1"/>
  <c r="Y19" i="2" s="1"/>
  <c r="Z19" i="2" s="1"/>
  <c r="AA19" i="2" s="1"/>
  <c r="AB19" i="2" s="1"/>
  <c r="AC19" i="2" s="1"/>
  <c r="AD19" i="2" s="1"/>
  <c r="AE19" i="2" s="1"/>
  <c r="AF19" i="2" s="1"/>
  <c r="AG19" i="2" s="1"/>
  <c r="U17" i="4"/>
  <c r="R17" i="4"/>
  <c r="S17" i="4"/>
  <c r="T17" i="4"/>
  <c r="AH17" i="4"/>
  <c r="AI17" i="4"/>
  <c r="AJ17" i="4"/>
  <c r="AX17" i="4"/>
  <c r="AY17" i="4"/>
  <c r="AZ17" i="4"/>
  <c r="BN17" i="4"/>
  <c r="BO17" i="4"/>
  <c r="BP17" i="4"/>
  <c r="CA17" i="4"/>
  <c r="BK17" i="4"/>
  <c r="AU17" i="4"/>
  <c r="AE17" i="4"/>
  <c r="O17" i="4"/>
  <c r="BM17" i="4"/>
  <c r="AW17" i="4"/>
  <c r="AG17" i="4"/>
  <c r="Q17" i="4"/>
  <c r="BL17" i="4"/>
  <c r="BX17" i="4"/>
  <c r="BH17" i="4"/>
  <c r="AR17" i="4"/>
  <c r="AB17" i="4"/>
  <c r="L17" i="4"/>
  <c r="BW17" i="4"/>
  <c r="BG17" i="4"/>
  <c r="AQ17" i="4"/>
  <c r="AA17" i="4"/>
  <c r="K17" i="4"/>
  <c r="BV17" i="4"/>
  <c r="BF17" i="4"/>
  <c r="AP17" i="4"/>
  <c r="Z17" i="4"/>
  <c r="BY17" i="4"/>
  <c r="AC17" i="4"/>
  <c r="BU17" i="4"/>
  <c r="BE17" i="4"/>
  <c r="AO17" i="4"/>
  <c r="Y17" i="4"/>
  <c r="J17" i="4"/>
  <c r="AV17" i="4"/>
  <c r="AF17" i="4"/>
  <c r="P17" i="4"/>
  <c r="BZ17" i="4"/>
  <c r="BJ17" i="4"/>
  <c r="AT17" i="4"/>
  <c r="AD17" i="4"/>
  <c r="N17" i="4"/>
  <c r="BI17" i="4"/>
  <c r="AS17" i="4"/>
  <c r="M17" i="4"/>
  <c r="BT17" i="4"/>
  <c r="BD17" i="4"/>
  <c r="AN17" i="4"/>
  <c r="X17" i="4"/>
  <c r="BS17" i="4"/>
  <c r="BC17" i="4"/>
  <c r="AM17" i="4"/>
  <c r="W17" i="4"/>
  <c r="BR17" i="4"/>
  <c r="BB17" i="4"/>
  <c r="AL17" i="4"/>
  <c r="V17" i="4"/>
  <c r="BQ17" i="4"/>
  <c r="BA17" i="4"/>
  <c r="AK17" i="4"/>
  <c r="BY28" i="4"/>
  <c r="AF28" i="4"/>
  <c r="BM28" i="4"/>
  <c r="AE28" i="4"/>
  <c r="BL28" i="4"/>
  <c r="AD28" i="4"/>
  <c r="BX28" i="4"/>
  <c r="BK28" i="4"/>
  <c r="AC28" i="4"/>
  <c r="AH28" i="4"/>
  <c r="BN28" i="4"/>
  <c r="AB28" i="4"/>
  <c r="P28" i="4"/>
  <c r="AX28" i="4"/>
  <c r="AW28" i="4"/>
  <c r="O28" i="4"/>
  <c r="N28" i="4"/>
  <c r="BJ28" i="4"/>
  <c r="BI28" i="4"/>
  <c r="BH28" i="4"/>
  <c r="AV28" i="4"/>
  <c r="AU28" i="4"/>
  <c r="M28" i="4"/>
  <c r="AT28" i="4"/>
  <c r="L28" i="4"/>
  <c r="AS28" i="4"/>
  <c r="AG28" i="4"/>
  <c r="R28" i="4"/>
  <c r="Q28" i="4"/>
  <c r="CA28" i="4"/>
  <c r="BZ28" i="4"/>
  <c r="AR28" i="4"/>
  <c r="BG28" i="4"/>
  <c r="K28" i="4"/>
  <c r="BV28" i="4"/>
  <c r="Z28" i="4"/>
  <c r="Y28" i="4"/>
  <c r="AN28" i="4"/>
  <c r="X28" i="4"/>
  <c r="BS28" i="4"/>
  <c r="BC28" i="4"/>
  <c r="AM28" i="4"/>
  <c r="W28" i="4"/>
  <c r="AQ28" i="4"/>
  <c r="BF28" i="4"/>
  <c r="BU28" i="4"/>
  <c r="J32" i="4"/>
  <c r="BD28" i="4"/>
  <c r="BR28" i="4"/>
  <c r="BB28" i="4"/>
  <c r="AL28" i="4"/>
  <c r="V28" i="4"/>
  <c r="AO28" i="4"/>
  <c r="BQ28" i="4"/>
  <c r="AK28" i="4"/>
  <c r="U28" i="4"/>
  <c r="BP28" i="4"/>
  <c r="AZ28" i="4"/>
  <c r="AJ28" i="4"/>
  <c r="T28" i="4"/>
  <c r="BW28" i="4"/>
  <c r="AA28" i="4"/>
  <c r="AP28" i="4"/>
  <c r="BE28" i="4"/>
  <c r="BT28" i="4"/>
  <c r="BA28" i="4"/>
  <c r="BO28" i="4"/>
  <c r="AY28" i="4"/>
  <c r="AI28" i="4"/>
  <c r="S28" i="4"/>
  <c r="V4" i="6"/>
  <c r="AL4" i="6"/>
  <c r="BB4" i="6"/>
  <c r="BR4" i="6"/>
  <c r="J4" i="6"/>
  <c r="AP4" i="6"/>
  <c r="BH4" i="6"/>
  <c r="W4" i="6"/>
  <c r="AM4" i="6"/>
  <c r="AM5" i="6" s="1"/>
  <c r="BC4" i="6"/>
  <c r="BC5" i="6" s="1"/>
  <c r="BS4" i="6"/>
  <c r="K4" i="6"/>
  <c r="AT4" i="6"/>
  <c r="O4" i="6"/>
  <c r="AU4" i="6"/>
  <c r="BK4" i="6"/>
  <c r="CA4" i="6"/>
  <c r="X4" i="6"/>
  <c r="AN4" i="6"/>
  <c r="BD4" i="6"/>
  <c r="BT4" i="6"/>
  <c r="BF4" i="6"/>
  <c r="BG4" i="6"/>
  <c r="BW4" i="6"/>
  <c r="Y4" i="6"/>
  <c r="Y5" i="6" s="1"/>
  <c r="AO4" i="6"/>
  <c r="AO5" i="6" s="1"/>
  <c r="BE4" i="6"/>
  <c r="BU4" i="6"/>
  <c r="BV4" i="6"/>
  <c r="AQ4" i="6"/>
  <c r="L4" i="6"/>
  <c r="Z4" i="6"/>
  <c r="AA4" i="6"/>
  <c r="AB4" i="6"/>
  <c r="AR4" i="6"/>
  <c r="BX4" i="6"/>
  <c r="AD4" i="6"/>
  <c r="BZ4" i="6"/>
  <c r="AE4" i="6"/>
  <c r="AJ4" i="6"/>
  <c r="M4" i="6"/>
  <c r="M5" i="6" s="1"/>
  <c r="AC4" i="6"/>
  <c r="AC5" i="6" s="1"/>
  <c r="AS4" i="6"/>
  <c r="BI4" i="6"/>
  <c r="BY4" i="6"/>
  <c r="N4" i="6"/>
  <c r="BJ4" i="6"/>
  <c r="T4" i="6"/>
  <c r="P4" i="6"/>
  <c r="AF4" i="6"/>
  <c r="AV4" i="6"/>
  <c r="BL4" i="6"/>
  <c r="AH4" i="6"/>
  <c r="S4" i="6"/>
  <c r="AY4" i="6"/>
  <c r="BO4" i="6"/>
  <c r="Q4" i="6"/>
  <c r="Q5" i="6" s="1"/>
  <c r="AG4" i="6"/>
  <c r="AG5" i="6" s="1"/>
  <c r="AW4" i="6"/>
  <c r="BM4" i="6"/>
  <c r="R4" i="6"/>
  <c r="AX4" i="6"/>
  <c r="BN4" i="6"/>
  <c r="AI4" i="6"/>
  <c r="AZ4" i="6"/>
  <c r="BP4" i="6"/>
  <c r="U4" i="6"/>
  <c r="AK4" i="6"/>
  <c r="BA4" i="6"/>
  <c r="BQ4" i="6"/>
  <c r="F4" i="4"/>
  <c r="H10" i="2"/>
  <c r="F10" i="2" s="1" a="1"/>
  <c r="F10" i="2" s="1"/>
  <c r="J3" i="6"/>
  <c r="AJ5" i="6" l="1"/>
  <c r="L5" i="5"/>
  <c r="AW30" i="5"/>
  <c r="AW29" i="5"/>
  <c r="BY29" i="5"/>
  <c r="BY30" i="5"/>
  <c r="BD30" i="5"/>
  <c r="BD29" i="5"/>
  <c r="AR29" i="5"/>
  <c r="AR30" i="5"/>
  <c r="BA30" i="5"/>
  <c r="BA29" i="5"/>
  <c r="BI30" i="5"/>
  <c r="BI29" i="5"/>
  <c r="AN30" i="5"/>
  <c r="AN29" i="5"/>
  <c r="L30" i="5"/>
  <c r="L29" i="5"/>
  <c r="AK30" i="5"/>
  <c r="AK29" i="5"/>
  <c r="AS30" i="5"/>
  <c r="AS29" i="5"/>
  <c r="BG30" i="5"/>
  <c r="BG29" i="5"/>
  <c r="BS30" i="5"/>
  <c r="BS29" i="5"/>
  <c r="AQ30" i="5"/>
  <c r="AQ29" i="5"/>
  <c r="BP29" i="5"/>
  <c r="BP30" i="5"/>
  <c r="AJ29" i="5"/>
  <c r="AJ30" i="5"/>
  <c r="AW5" i="6"/>
  <c r="AS5" i="6"/>
  <c r="BE5" i="6"/>
  <c r="BS5" i="6"/>
  <c r="BC30" i="5"/>
  <c r="BC29" i="5"/>
  <c r="AZ29" i="5"/>
  <c r="AZ30" i="5"/>
  <c r="BW5" i="6"/>
  <c r="BK29" i="5"/>
  <c r="BK30" i="5"/>
  <c r="BU30" i="5"/>
  <c r="BU29" i="5"/>
  <c r="BO29" i="5"/>
  <c r="BO30" i="5"/>
  <c r="BM29" i="5"/>
  <c r="BM30" i="5"/>
  <c r="BE30" i="5"/>
  <c r="BE29" i="5"/>
  <c r="AY29" i="5"/>
  <c r="AY30" i="5"/>
  <c r="BF30" i="5"/>
  <c r="BF29" i="5"/>
  <c r="AX29" i="5"/>
  <c r="AX30" i="5"/>
  <c r="AO30" i="5"/>
  <c r="AO29" i="5"/>
  <c r="BR29" i="5"/>
  <c r="BR30" i="5"/>
  <c r="BJ30" i="5"/>
  <c r="BJ29" i="5"/>
  <c r="BV30" i="5"/>
  <c r="BV29" i="5"/>
  <c r="BB29" i="5"/>
  <c r="BB30" i="5"/>
  <c r="AH29" i="5"/>
  <c r="AH30" i="5"/>
  <c r="AU29" i="5"/>
  <c r="AU30" i="5"/>
  <c r="AT29" i="5"/>
  <c r="AT30" i="5"/>
  <c r="AP30" i="5"/>
  <c r="AP29" i="5"/>
  <c r="AL29" i="5"/>
  <c r="AL30" i="5"/>
  <c r="AV30" i="5"/>
  <c r="AV29" i="5"/>
  <c r="BL29" i="5"/>
  <c r="BL30" i="5"/>
  <c r="AI29" i="5"/>
  <c r="AI30" i="5"/>
  <c r="BW30" i="5"/>
  <c r="BW29" i="5"/>
  <c r="CA29" i="5"/>
  <c r="CA30" i="5"/>
  <c r="AM30" i="5"/>
  <c r="AM29" i="5"/>
  <c r="BO5" i="6"/>
  <c r="BX29" i="5"/>
  <c r="BX30" i="5"/>
  <c r="BN29" i="5"/>
  <c r="BN30" i="5"/>
  <c r="BZ30" i="5"/>
  <c r="BZ29" i="5"/>
  <c r="BT30" i="5"/>
  <c r="BT29" i="5"/>
  <c r="BH29" i="5"/>
  <c r="BH30" i="5"/>
  <c r="BQ30" i="5"/>
  <c r="BQ29" i="5"/>
  <c r="K2" i="7"/>
  <c r="N5" i="5"/>
  <c r="W5" i="6"/>
  <c r="R5" i="5"/>
  <c r="AE5" i="6"/>
  <c r="BF5" i="6"/>
  <c r="BG5" i="6"/>
  <c r="BL5" i="6"/>
  <c r="BT5" i="6"/>
  <c r="BX5" i="6"/>
  <c r="U5" i="6"/>
  <c r="BQ5" i="6"/>
  <c r="S5" i="6"/>
  <c r="BZ5" i="6"/>
  <c r="AD5" i="6"/>
  <c r="AY5" i="6"/>
  <c r="BH5" i="6"/>
  <c r="AH5" i="6"/>
  <c r="BR5" i="6"/>
  <c r="AP5" i="6"/>
  <c r="BA5" i="6"/>
  <c r="AK5" i="6"/>
  <c r="BD5" i="6"/>
  <c r="AD5" i="5"/>
  <c r="Z5" i="5"/>
  <c r="V5" i="5"/>
  <c r="G12" i="5"/>
  <c r="J12" i="5" s="1"/>
  <c r="G12" i="6"/>
  <c r="J12" i="6" s="1"/>
  <c r="G12" i="4"/>
  <c r="J12" i="4" s="1"/>
  <c r="J16" i="4" s="1"/>
  <c r="U5" i="5"/>
  <c r="K5" i="5"/>
  <c r="AR5" i="6"/>
  <c r="T5" i="5"/>
  <c r="AL5" i="6"/>
  <c r="AG5" i="5"/>
  <c r="CA5" i="6"/>
  <c r="O5" i="5"/>
  <c r="AI5" i="6"/>
  <c r="T5" i="6"/>
  <c r="S5" i="5"/>
  <c r="N5" i="6"/>
  <c r="AC5" i="5"/>
  <c r="AA5" i="5"/>
  <c r="AV5" i="6"/>
  <c r="AN5" i="6"/>
  <c r="BB5" i="6"/>
  <c r="W5" i="5"/>
  <c r="X5" i="6"/>
  <c r="AA5" i="6"/>
  <c r="BK5" i="6"/>
  <c r="BN5" i="6"/>
  <c r="BJ5" i="6"/>
  <c r="AU5" i="6"/>
  <c r="AB5" i="5"/>
  <c r="Y5" i="5"/>
  <c r="AQ5" i="6"/>
  <c r="Q5" i="5"/>
  <c r="R5" i="6"/>
  <c r="BY5" i="6"/>
  <c r="BV5" i="6"/>
  <c r="AT5" i="6"/>
  <c r="J5" i="5"/>
  <c r="X5" i="5"/>
  <c r="M5" i="5"/>
  <c r="BP5" i="6"/>
  <c r="AF5" i="6"/>
  <c r="AB5" i="6"/>
  <c r="AZ5" i="6"/>
  <c r="P5" i="6"/>
  <c r="V5" i="6"/>
  <c r="AF5" i="5"/>
  <c r="Z5" i="6"/>
  <c r="L5" i="6"/>
  <c r="AE5" i="5"/>
  <c r="AX5" i="6"/>
  <c r="O5" i="6"/>
  <c r="BM5" i="6"/>
  <c r="BI5" i="6"/>
  <c r="BU5" i="6"/>
  <c r="K5" i="6"/>
  <c r="P5" i="5"/>
  <c r="H4" i="5"/>
  <c r="BC32" i="4"/>
  <c r="BC113" i="4"/>
  <c r="AC32" i="4"/>
  <c r="AC113" i="4"/>
  <c r="AK32" i="4"/>
  <c r="AK113" i="4"/>
  <c r="BK32" i="4"/>
  <c r="BK113" i="4"/>
  <c r="S32" i="4"/>
  <c r="S113" i="4"/>
  <c r="M32" i="4"/>
  <c r="M113" i="4"/>
  <c r="AO32" i="4"/>
  <c r="AO113" i="4"/>
  <c r="Y32" i="4"/>
  <c r="Y113" i="4"/>
  <c r="BH32" i="4"/>
  <c r="BH113" i="4"/>
  <c r="BP32" i="4"/>
  <c r="BP113" i="4"/>
  <c r="AH32" i="4"/>
  <c r="AH113" i="4"/>
  <c r="U32" i="4"/>
  <c r="U113" i="4"/>
  <c r="AT32" i="4"/>
  <c r="AT113" i="4"/>
  <c r="BQ32" i="4"/>
  <c r="BQ113" i="4"/>
  <c r="AN32" i="4"/>
  <c r="AN113" i="4"/>
  <c r="AY32" i="4"/>
  <c r="AY113" i="4"/>
  <c r="AV32" i="4"/>
  <c r="AV113" i="4"/>
  <c r="BO32" i="4"/>
  <c r="BO113" i="4"/>
  <c r="AL32" i="4"/>
  <c r="AL113" i="4"/>
  <c r="AE32" i="4"/>
  <c r="AE113" i="4"/>
  <c r="BM32" i="4"/>
  <c r="BM113" i="4"/>
  <c r="BR32" i="4"/>
  <c r="BR113" i="4"/>
  <c r="BG32" i="4"/>
  <c r="BG113" i="4"/>
  <c r="BY32" i="4"/>
  <c r="BY113" i="4"/>
  <c r="BD32" i="4"/>
  <c r="BD113" i="4"/>
  <c r="O32" i="4"/>
  <c r="O113" i="4"/>
  <c r="AA32" i="4"/>
  <c r="AA113" i="4"/>
  <c r="BZ32" i="4"/>
  <c r="BZ113" i="4"/>
  <c r="BW32" i="4"/>
  <c r="BW113" i="4"/>
  <c r="CA32" i="4"/>
  <c r="CA113" i="4"/>
  <c r="P32" i="4"/>
  <c r="P113" i="4"/>
  <c r="AM32" i="4"/>
  <c r="AM113" i="4"/>
  <c r="BS32" i="4"/>
  <c r="BS113" i="4"/>
  <c r="BX32" i="4"/>
  <c r="BX113" i="4"/>
  <c r="AU32" i="4"/>
  <c r="AU113" i="4"/>
  <c r="AD32" i="4"/>
  <c r="AD113" i="4"/>
  <c r="V32" i="4"/>
  <c r="V113" i="4"/>
  <c r="BL32" i="4"/>
  <c r="BL113" i="4"/>
  <c r="Z32" i="4"/>
  <c r="Z113" i="4"/>
  <c r="BA32" i="4"/>
  <c r="BA113" i="4"/>
  <c r="BB32" i="4"/>
  <c r="BB113" i="4"/>
  <c r="BV32" i="4"/>
  <c r="BV113" i="4"/>
  <c r="BI32" i="4"/>
  <c r="BI113" i="4"/>
  <c r="BT32" i="4"/>
  <c r="BT113" i="4"/>
  <c r="K32" i="4"/>
  <c r="K113" i="4"/>
  <c r="BJ32" i="4"/>
  <c r="BJ113" i="4"/>
  <c r="AF32" i="4"/>
  <c r="AF113" i="4"/>
  <c r="BE32" i="4"/>
  <c r="BE113" i="4"/>
  <c r="N32" i="4"/>
  <c r="N113" i="4"/>
  <c r="AP32" i="4"/>
  <c r="AP113" i="4"/>
  <c r="AR32" i="4"/>
  <c r="AR113" i="4"/>
  <c r="AW32" i="4"/>
  <c r="AW113" i="4"/>
  <c r="BU32" i="4"/>
  <c r="BU113" i="4"/>
  <c r="AX32" i="4"/>
  <c r="AX113" i="4"/>
  <c r="Q32" i="4"/>
  <c r="Q113" i="4"/>
  <c r="AJ32" i="4"/>
  <c r="AJ113" i="4"/>
  <c r="AQ32" i="4"/>
  <c r="AQ113" i="4"/>
  <c r="R32" i="4"/>
  <c r="R113" i="4"/>
  <c r="AB32" i="4"/>
  <c r="AB113" i="4"/>
  <c r="AS32" i="4"/>
  <c r="AS113" i="4"/>
  <c r="L32" i="4"/>
  <c r="L113" i="4"/>
  <c r="X32" i="4"/>
  <c r="X113" i="4"/>
  <c r="AI32" i="4"/>
  <c r="AI113" i="4"/>
  <c r="T32" i="4"/>
  <c r="T113" i="4"/>
  <c r="BF32" i="4"/>
  <c r="BF113" i="4"/>
  <c r="AZ32" i="4"/>
  <c r="AZ113" i="4"/>
  <c r="W32" i="4"/>
  <c r="W113" i="4"/>
  <c r="AG32" i="4"/>
  <c r="AG113" i="4"/>
  <c r="BN32" i="4"/>
  <c r="BN113" i="4"/>
  <c r="J81" i="4"/>
  <c r="J88" i="4" s="1"/>
  <c r="AM43" i="4"/>
  <c r="BI43" i="4"/>
  <c r="AT43" i="4"/>
  <c r="S43" i="4"/>
  <c r="AN43" i="4"/>
  <c r="BO43" i="4"/>
  <c r="BN43" i="4"/>
  <c r="AA43" i="4"/>
  <c r="H4" i="6"/>
  <c r="Q4" i="4"/>
  <c r="AG4" i="4"/>
  <c r="AW4" i="4"/>
  <c r="BM4" i="4"/>
  <c r="U4" i="4"/>
  <c r="BQ4" i="4"/>
  <c r="AL4" i="4"/>
  <c r="BR4" i="4"/>
  <c r="BC4" i="4"/>
  <c r="AP4" i="4"/>
  <c r="BF4" i="4"/>
  <c r="BV4" i="4"/>
  <c r="AE4" i="4"/>
  <c r="R4" i="4"/>
  <c r="AH4" i="4"/>
  <c r="AX4" i="4"/>
  <c r="BN4" i="4"/>
  <c r="J4" i="4"/>
  <c r="Z4" i="4"/>
  <c r="BK4" i="4"/>
  <c r="CA4" i="4"/>
  <c r="S4" i="4"/>
  <c r="AI4" i="4"/>
  <c r="AY4" i="4"/>
  <c r="BO4" i="4"/>
  <c r="V4" i="4"/>
  <c r="BU4" i="4"/>
  <c r="T4" i="4"/>
  <c r="AJ4" i="4"/>
  <c r="AZ4" i="4"/>
  <c r="BP4" i="4"/>
  <c r="BA4" i="4"/>
  <c r="BB4" i="4"/>
  <c r="AK4" i="4"/>
  <c r="AM4" i="4"/>
  <c r="BS4" i="4"/>
  <c r="BE4" i="4"/>
  <c r="N4" i="4"/>
  <c r="BJ4" i="4"/>
  <c r="BZ4" i="4"/>
  <c r="AT4" i="4"/>
  <c r="X4" i="4"/>
  <c r="AN4" i="4"/>
  <c r="BD4" i="4"/>
  <c r="BT4" i="4"/>
  <c r="Y4" i="4"/>
  <c r="AU4" i="4"/>
  <c r="K4" i="4"/>
  <c r="AA4" i="4"/>
  <c r="AQ4" i="4"/>
  <c r="BG4" i="4"/>
  <c r="BW4" i="4"/>
  <c r="AC4" i="4"/>
  <c r="AD4" i="4"/>
  <c r="L4" i="4"/>
  <c r="AB4" i="4"/>
  <c r="AR4" i="4"/>
  <c r="BH4" i="4"/>
  <c r="BX4" i="4"/>
  <c r="M4" i="4"/>
  <c r="AS4" i="4"/>
  <c r="BI4" i="4"/>
  <c r="BY4" i="4"/>
  <c r="O4" i="4"/>
  <c r="P4" i="4"/>
  <c r="AF4" i="4"/>
  <c r="AV4" i="4"/>
  <c r="BL4" i="4"/>
  <c r="W4" i="4"/>
  <c r="AO4" i="4"/>
  <c r="J5" i="6"/>
  <c r="J7" i="6" s="1"/>
  <c r="J10" i="6"/>
  <c r="AA30" i="5" l="1"/>
  <c r="AA29" i="5"/>
  <c r="AE29" i="5"/>
  <c r="AE30" i="5"/>
  <c r="AC29" i="5"/>
  <c r="AC30" i="5"/>
  <c r="V29" i="5"/>
  <c r="V30" i="5"/>
  <c r="Z30" i="5"/>
  <c r="Z29" i="5"/>
  <c r="AD30" i="5"/>
  <c r="AD29" i="5"/>
  <c r="S29" i="5"/>
  <c r="S30" i="5"/>
  <c r="AF30" i="5"/>
  <c r="AF29" i="5"/>
  <c r="AB29" i="5"/>
  <c r="AB30" i="5"/>
  <c r="O29" i="5"/>
  <c r="O30" i="5"/>
  <c r="R29" i="5"/>
  <c r="R30" i="5"/>
  <c r="N30" i="5"/>
  <c r="N29" i="5"/>
  <c r="Y30" i="5"/>
  <c r="Y29" i="5"/>
  <c r="AG30" i="5"/>
  <c r="AG29" i="5"/>
  <c r="M29" i="5"/>
  <c r="M30" i="5"/>
  <c r="Q30" i="5"/>
  <c r="Q29" i="5"/>
  <c r="P30" i="5"/>
  <c r="P29" i="5"/>
  <c r="T29" i="5"/>
  <c r="T30" i="5"/>
  <c r="X30" i="5"/>
  <c r="X29" i="5"/>
  <c r="W30" i="5"/>
  <c r="W29" i="5"/>
  <c r="K30" i="5"/>
  <c r="K29" i="5"/>
  <c r="U30" i="5"/>
  <c r="U29" i="5"/>
  <c r="J30" i="5"/>
  <c r="J31" i="5" s="1"/>
  <c r="J29" i="5"/>
  <c r="L2" i="7"/>
  <c r="J7" i="5"/>
  <c r="J10" i="5"/>
  <c r="X5" i="4"/>
  <c r="X108" i="4" s="1"/>
  <c r="X117" i="4"/>
  <c r="BE5" i="4"/>
  <c r="BE108" i="4" s="1"/>
  <c r="BE117" i="4"/>
  <c r="BS5" i="4"/>
  <c r="BS108" i="4" s="1"/>
  <c r="BS117" i="4"/>
  <c r="AK5" i="4"/>
  <c r="AK108" i="4" s="1"/>
  <c r="AK117" i="4"/>
  <c r="AN5" i="4"/>
  <c r="AN108" i="4" s="1"/>
  <c r="AN117" i="4"/>
  <c r="V5" i="4"/>
  <c r="V108" i="4" s="1"/>
  <c r="V117" i="4"/>
  <c r="BO5" i="4"/>
  <c r="BO108" i="4" s="1"/>
  <c r="BO117" i="4"/>
  <c r="AY5" i="4"/>
  <c r="AY108" i="4" s="1"/>
  <c r="AY117" i="4"/>
  <c r="AO5" i="4"/>
  <c r="AO108" i="4" s="1"/>
  <c r="AO117" i="4"/>
  <c r="N5" i="4"/>
  <c r="N108" i="4" s="1"/>
  <c r="N117" i="4"/>
  <c r="W5" i="4"/>
  <c r="W108" i="4" s="1"/>
  <c r="W117" i="4"/>
  <c r="CA5" i="4"/>
  <c r="CA108" i="4" s="1"/>
  <c r="CA117" i="4"/>
  <c r="BL5" i="4"/>
  <c r="BL108" i="4" s="1"/>
  <c r="BL117" i="4"/>
  <c r="BM5" i="4"/>
  <c r="BM108" i="4" s="1"/>
  <c r="BM117" i="4"/>
  <c r="AW5" i="4"/>
  <c r="AW108" i="4" s="1"/>
  <c r="AW117" i="4"/>
  <c r="J29" i="4"/>
  <c r="K29" i="4" s="1"/>
  <c r="J117" i="4"/>
  <c r="BN5" i="4"/>
  <c r="BN108" i="4" s="1"/>
  <c r="BN117" i="4"/>
  <c r="K5" i="4"/>
  <c r="K108" i="4" s="1"/>
  <c r="K117" i="4"/>
  <c r="BA5" i="4"/>
  <c r="BA108" i="4" s="1"/>
  <c r="BA117" i="4"/>
  <c r="AU5" i="4"/>
  <c r="AU108" i="4" s="1"/>
  <c r="AU117" i="4"/>
  <c r="AH5" i="4"/>
  <c r="AH108" i="4" s="1"/>
  <c r="AH117" i="4"/>
  <c r="R5" i="4"/>
  <c r="R108" i="4" s="1"/>
  <c r="R117" i="4"/>
  <c r="BF5" i="4"/>
  <c r="BF108" i="4" s="1"/>
  <c r="BF117" i="4"/>
  <c r="BH5" i="4"/>
  <c r="BH108" i="4" s="1"/>
  <c r="BH117" i="4"/>
  <c r="AB5" i="4"/>
  <c r="AB108" i="4" s="1"/>
  <c r="AB117" i="4"/>
  <c r="BR5" i="4"/>
  <c r="BR108" i="4" s="1"/>
  <c r="BR117" i="4"/>
  <c r="AI5" i="4"/>
  <c r="AI108" i="4" s="1"/>
  <c r="AI117" i="4"/>
  <c r="AD5" i="4"/>
  <c r="AD108" i="4" s="1"/>
  <c r="AD117" i="4"/>
  <c r="BQ5" i="4"/>
  <c r="BQ108" i="4" s="1"/>
  <c r="BQ117" i="4"/>
  <c r="BW5" i="4"/>
  <c r="BW108" i="4" s="1"/>
  <c r="BW117" i="4"/>
  <c r="BK5" i="4"/>
  <c r="BK108" i="4" s="1"/>
  <c r="BK117" i="4"/>
  <c r="AV5" i="4"/>
  <c r="AV108" i="4" s="1"/>
  <c r="AV117" i="4"/>
  <c r="AM5" i="4"/>
  <c r="AM108" i="4" s="1"/>
  <c r="AM117" i="4"/>
  <c r="AQ5" i="4"/>
  <c r="AQ108" i="4" s="1"/>
  <c r="AQ117" i="4"/>
  <c r="P5" i="4"/>
  <c r="P108" i="4" s="1"/>
  <c r="P117" i="4"/>
  <c r="BB5" i="4"/>
  <c r="BB108" i="4" s="1"/>
  <c r="BB117" i="4"/>
  <c r="O5" i="4"/>
  <c r="O108" i="4" s="1"/>
  <c r="O117" i="4"/>
  <c r="BY5" i="4"/>
  <c r="BY108" i="4" s="1"/>
  <c r="BY117" i="4"/>
  <c r="BI5" i="4"/>
  <c r="BI108" i="4" s="1"/>
  <c r="BI117" i="4"/>
  <c r="AZ5" i="4"/>
  <c r="AZ108" i="4" s="1"/>
  <c r="AZ117" i="4"/>
  <c r="AS5" i="4"/>
  <c r="AS108" i="4" s="1"/>
  <c r="AS117" i="4"/>
  <c r="BT5" i="4"/>
  <c r="BT108" i="4" s="1"/>
  <c r="BT117" i="4"/>
  <c r="AJ5" i="4"/>
  <c r="AJ108" i="4" s="1"/>
  <c r="AJ117" i="4"/>
  <c r="AE5" i="4"/>
  <c r="AE108" i="4" s="1"/>
  <c r="AE117" i="4"/>
  <c r="BX5" i="4"/>
  <c r="BX108" i="4" s="1"/>
  <c r="BX117" i="4"/>
  <c r="BU5" i="4"/>
  <c r="BU108" i="4" s="1"/>
  <c r="BU117" i="4"/>
  <c r="AP5" i="4"/>
  <c r="AP108" i="4" s="1"/>
  <c r="AP117" i="4"/>
  <c r="AR5" i="4"/>
  <c r="AR108" i="4" s="1"/>
  <c r="AR117" i="4"/>
  <c r="AT5" i="4"/>
  <c r="AT108" i="4" s="1"/>
  <c r="AT117" i="4"/>
  <c r="BC5" i="4"/>
  <c r="BC108" i="4" s="1"/>
  <c r="BC117" i="4"/>
  <c r="BZ5" i="4"/>
  <c r="BZ108" i="4" s="1"/>
  <c r="BZ117" i="4"/>
  <c r="L5" i="4"/>
  <c r="L108" i="4" s="1"/>
  <c r="L117" i="4"/>
  <c r="BJ5" i="4"/>
  <c r="BJ108" i="4" s="1"/>
  <c r="BJ117" i="4"/>
  <c r="AL5" i="4"/>
  <c r="AL108" i="4" s="1"/>
  <c r="AL117" i="4"/>
  <c r="S5" i="4"/>
  <c r="S108" i="4" s="1"/>
  <c r="S117" i="4"/>
  <c r="AC5" i="4"/>
  <c r="AC108" i="4" s="1"/>
  <c r="AC117" i="4"/>
  <c r="U5" i="4"/>
  <c r="U108" i="4" s="1"/>
  <c r="U117" i="4"/>
  <c r="BG5" i="4"/>
  <c r="BG108" i="4" s="1"/>
  <c r="BG117" i="4"/>
  <c r="Z5" i="4"/>
  <c r="Z108" i="4" s="1"/>
  <c r="Z117" i="4"/>
  <c r="AF5" i="4"/>
  <c r="AF108" i="4" s="1"/>
  <c r="AF117" i="4"/>
  <c r="AG5" i="4"/>
  <c r="AG108" i="4" s="1"/>
  <c r="AG117" i="4"/>
  <c r="AA5" i="4"/>
  <c r="AA108" i="4" s="1"/>
  <c r="AA117" i="4"/>
  <c r="Q5" i="4"/>
  <c r="Q108" i="4" s="1"/>
  <c r="Q117" i="4"/>
  <c r="AX5" i="4"/>
  <c r="AX108" i="4" s="1"/>
  <c r="AX117" i="4"/>
  <c r="BP5" i="4"/>
  <c r="BP108" i="4" s="1"/>
  <c r="BP117" i="4"/>
  <c r="Y5" i="4"/>
  <c r="Y108" i="4" s="1"/>
  <c r="Y117" i="4"/>
  <c r="M5" i="4"/>
  <c r="M108" i="4" s="1"/>
  <c r="M117" i="4"/>
  <c r="BD5" i="4"/>
  <c r="BD108" i="4" s="1"/>
  <c r="BD117" i="4"/>
  <c r="T5" i="4"/>
  <c r="T108" i="4" s="1"/>
  <c r="T117" i="4"/>
  <c r="BV5" i="4"/>
  <c r="BV108" i="4" s="1"/>
  <c r="BV117" i="4"/>
  <c r="J10" i="4"/>
  <c r="J5" i="4"/>
  <c r="J108" i="4" s="1"/>
  <c r="J109" i="4" s="1"/>
  <c r="H4" i="4"/>
  <c r="J11" i="6"/>
  <c r="K10" i="6"/>
  <c r="K6" i="6"/>
  <c r="J8" i="6"/>
  <c r="J9" i="6" s="1"/>
  <c r="J18" i="5" l="1"/>
  <c r="K6" i="5"/>
  <c r="J32" i="5"/>
  <c r="J34" i="5" s="1"/>
  <c r="K31" i="5"/>
  <c r="J8" i="5"/>
  <c r="J9" i="5" s="1"/>
  <c r="M2" i="7"/>
  <c r="K10" i="5"/>
  <c r="J11" i="5"/>
  <c r="J17" i="5" s="1"/>
  <c r="K7" i="5"/>
  <c r="K18" i="5" s="1"/>
  <c r="K12" i="5"/>
  <c r="J30" i="4"/>
  <c r="J111" i="4"/>
  <c r="J105" i="4" s="1"/>
  <c r="J122" i="4" s="1"/>
  <c r="J110" i="4"/>
  <c r="J95" i="4" s="1"/>
  <c r="J7" i="4"/>
  <c r="J62" i="4" s="1"/>
  <c r="J60" i="4"/>
  <c r="L29" i="4"/>
  <c r="K30" i="4"/>
  <c r="J31" i="4"/>
  <c r="K10" i="4"/>
  <c r="J11" i="4"/>
  <c r="K7" i="6"/>
  <c r="K8" i="6" s="1"/>
  <c r="K9" i="6" s="1"/>
  <c r="K12" i="6"/>
  <c r="K11" i="6"/>
  <c r="L10" i="6"/>
  <c r="J19" i="5" l="1"/>
  <c r="J21" i="5" s="1"/>
  <c r="J26" i="5" s="1"/>
  <c r="J27" i="5" s="1"/>
  <c r="K24" i="5" s="1"/>
  <c r="J36" i="5"/>
  <c r="J38" i="5" s="1"/>
  <c r="L31" i="5"/>
  <c r="K32" i="5"/>
  <c r="N2" i="7"/>
  <c r="L10" i="5"/>
  <c r="K11" i="5"/>
  <c r="K17" i="5" s="1"/>
  <c r="K19" i="5" s="1"/>
  <c r="K21" i="5" s="1"/>
  <c r="K36" i="5" s="1"/>
  <c r="K8" i="5"/>
  <c r="K9" i="5" s="1"/>
  <c r="L6" i="5"/>
  <c r="J52" i="4"/>
  <c r="J79" i="4"/>
  <c r="J8" i="4"/>
  <c r="J9" i="4" s="1"/>
  <c r="J18" i="4" s="1"/>
  <c r="J25" i="4" s="1"/>
  <c r="K6" i="4"/>
  <c r="J53" i="4"/>
  <c r="J38" i="4"/>
  <c r="J42" i="4" s="1"/>
  <c r="J44" i="4" s="1"/>
  <c r="J61" i="4"/>
  <c r="J64" i="4" s="1"/>
  <c r="J20" i="4"/>
  <c r="J21" i="4" s="1"/>
  <c r="J37" i="4"/>
  <c r="J33" i="4"/>
  <c r="J34" i="4" s="1"/>
  <c r="J92" i="4" s="1"/>
  <c r="K31" i="4"/>
  <c r="M29" i="4"/>
  <c r="L30" i="4"/>
  <c r="L10" i="4"/>
  <c r="K11" i="4"/>
  <c r="L6" i="6"/>
  <c r="L7" i="6" s="1"/>
  <c r="L8" i="6" s="1"/>
  <c r="L9" i="6" s="1"/>
  <c r="L11" i="6"/>
  <c r="M10" i="6"/>
  <c r="K34" i="5" l="1"/>
  <c r="K38" i="5" s="1"/>
  <c r="L32" i="5"/>
  <c r="M31" i="5"/>
  <c r="J15" i="6"/>
  <c r="K12" i="4"/>
  <c r="K81" i="4" s="1"/>
  <c r="K88" i="4" s="1"/>
  <c r="K13" i="4"/>
  <c r="O2" i="7"/>
  <c r="K26" i="5"/>
  <c r="K27" i="5" s="1"/>
  <c r="L24" i="5" s="1"/>
  <c r="L34" i="5" s="1"/>
  <c r="M10" i="5"/>
  <c r="L11" i="5"/>
  <c r="L12" i="5"/>
  <c r="L7" i="5"/>
  <c r="L18" i="5" s="1"/>
  <c r="K7" i="4"/>
  <c r="K38" i="4" s="1"/>
  <c r="K42" i="4" s="1"/>
  <c r="K44" i="4" s="1"/>
  <c r="J63" i="4"/>
  <c r="J65" i="4" s="1"/>
  <c r="J54" i="4"/>
  <c r="J56" i="4" s="1"/>
  <c r="K52" i="4"/>
  <c r="J46" i="4"/>
  <c r="L12" i="6"/>
  <c r="J22" i="4"/>
  <c r="J23" i="4" s="1"/>
  <c r="J24" i="4" s="1"/>
  <c r="L31" i="4"/>
  <c r="K33" i="4"/>
  <c r="K34" i="4" s="1"/>
  <c r="K92" i="4" s="1"/>
  <c r="N29" i="4"/>
  <c r="M30" i="4"/>
  <c r="M6" i="6"/>
  <c r="M12" i="6" s="1"/>
  <c r="M10" i="4"/>
  <c r="L11" i="4"/>
  <c r="M11" i="6"/>
  <c r="N10" i="6"/>
  <c r="K20" i="4" l="1"/>
  <c r="K21" i="4" s="1"/>
  <c r="K22" i="4" s="1"/>
  <c r="K23" i="4" s="1"/>
  <c r="K24" i="4" s="1"/>
  <c r="K15" i="6"/>
  <c r="L17" i="5"/>
  <c r="L19" i="5" s="1"/>
  <c r="L21" i="5" s="1"/>
  <c r="L36" i="5" s="1"/>
  <c r="L38" i="5" s="1"/>
  <c r="L15" i="6" s="1"/>
  <c r="K60" i="4"/>
  <c r="K37" i="4"/>
  <c r="K16" i="4"/>
  <c r="N31" i="5"/>
  <c r="M32" i="5"/>
  <c r="K8" i="4"/>
  <c r="K9" i="4" s="1"/>
  <c r="K79" i="4"/>
  <c r="K62" i="4"/>
  <c r="L6" i="4"/>
  <c r="L13" i="4" s="1"/>
  <c r="K53" i="4"/>
  <c r="K54" i="4" s="1"/>
  <c r="P2" i="7"/>
  <c r="N10" i="5"/>
  <c r="M11" i="5"/>
  <c r="L8" i="5"/>
  <c r="L9" i="5" s="1"/>
  <c r="M6" i="5"/>
  <c r="J57" i="4"/>
  <c r="J67" i="4" s="1"/>
  <c r="L52" i="4"/>
  <c r="K61" i="4"/>
  <c r="K64" i="4" s="1"/>
  <c r="O29" i="4"/>
  <c r="N30" i="4"/>
  <c r="M31" i="4"/>
  <c r="M33" i="4" s="1"/>
  <c r="M34" i="4" s="1"/>
  <c r="M92" i="4" s="1"/>
  <c r="L33" i="4"/>
  <c r="L34" i="4" s="1"/>
  <c r="L92" i="4" s="1"/>
  <c r="M7" i="6"/>
  <c r="N6" i="6" s="1"/>
  <c r="N12" i="6" s="1"/>
  <c r="L7" i="4"/>
  <c r="L38" i="4" s="1"/>
  <c r="L42" i="4" s="1"/>
  <c r="L44" i="4" s="1"/>
  <c r="N10" i="4"/>
  <c r="M11" i="4"/>
  <c r="N11" i="6"/>
  <c r="O10" i="6"/>
  <c r="K18" i="4" l="1"/>
  <c r="K25" i="4" s="1"/>
  <c r="K46" i="4" s="1"/>
  <c r="O31" i="5"/>
  <c r="N32" i="5"/>
  <c r="L12" i="4"/>
  <c r="L81" i="4" s="1"/>
  <c r="L88" i="4" s="1"/>
  <c r="Q2" i="7"/>
  <c r="L26" i="5"/>
  <c r="L27" i="5" s="1"/>
  <c r="M24" i="5" s="1"/>
  <c r="M34" i="5" s="1"/>
  <c r="O10" i="5"/>
  <c r="N11" i="5"/>
  <c r="K56" i="4"/>
  <c r="K57" i="4" s="1"/>
  <c r="M7" i="5"/>
  <c r="M18" i="5" s="1"/>
  <c r="M12" i="5"/>
  <c r="M17" i="5" s="1"/>
  <c r="J80" i="4"/>
  <c r="J121" i="4"/>
  <c r="J68" i="4"/>
  <c r="M52" i="4"/>
  <c r="K63" i="4"/>
  <c r="K65" i="4" s="1"/>
  <c r="L62" i="4"/>
  <c r="L53" i="4"/>
  <c r="L37" i="4"/>
  <c r="L20" i="4"/>
  <c r="N31" i="4"/>
  <c r="N33" i="4" s="1"/>
  <c r="N34" i="4" s="1"/>
  <c r="N92" i="4" s="1"/>
  <c r="P29" i="4"/>
  <c r="O30" i="4"/>
  <c r="N7" i="6"/>
  <c r="N8" i="6" s="1"/>
  <c r="N9" i="6" s="1"/>
  <c r="M8" i="6"/>
  <c r="M9" i="6" s="1"/>
  <c r="N11" i="4"/>
  <c r="O10" i="4"/>
  <c r="M6" i="4"/>
  <c r="M13" i="4" s="1"/>
  <c r="L8" i="4"/>
  <c r="L9" i="4" s="1"/>
  <c r="O11" i="6"/>
  <c r="P10" i="6"/>
  <c r="L60" i="4" l="1"/>
  <c r="L16" i="4"/>
  <c r="P31" i="5"/>
  <c r="O32" i="5"/>
  <c r="L79" i="4"/>
  <c r="J123" i="4"/>
  <c r="R2" i="7"/>
  <c r="M19" i="5"/>
  <c r="M21" i="5" s="1"/>
  <c r="M36" i="5" s="1"/>
  <c r="M38" i="5" s="1"/>
  <c r="M15" i="6" s="1"/>
  <c r="P10" i="5"/>
  <c r="O11" i="5"/>
  <c r="N6" i="5"/>
  <c r="M8" i="5"/>
  <c r="M9" i="5" s="1"/>
  <c r="N52" i="4"/>
  <c r="L61" i="4"/>
  <c r="L64" i="4" s="1"/>
  <c r="K67" i="4"/>
  <c r="L18" i="4"/>
  <c r="L25" i="4" s="1"/>
  <c r="L46" i="4" s="1"/>
  <c r="L54" i="4"/>
  <c r="L21" i="4"/>
  <c r="L22" i="4" s="1"/>
  <c r="L23" i="4" s="1"/>
  <c r="L24" i="4" s="1"/>
  <c r="Q29" i="4"/>
  <c r="P30" i="4"/>
  <c r="O31" i="4"/>
  <c r="O33" i="4" s="1"/>
  <c r="O34" i="4" s="1"/>
  <c r="O92" i="4" s="1"/>
  <c r="O6" i="6"/>
  <c r="M7" i="4"/>
  <c r="M38" i="4" s="1"/>
  <c r="M42" i="4" s="1"/>
  <c r="M44" i="4" s="1"/>
  <c r="M12" i="4"/>
  <c r="P10" i="4"/>
  <c r="O11" i="4"/>
  <c r="Q10" i="6"/>
  <c r="P11" i="6"/>
  <c r="Q31" i="5" l="1"/>
  <c r="P32" i="5"/>
  <c r="S2" i="7"/>
  <c r="M26" i="5"/>
  <c r="M27" i="5" s="1"/>
  <c r="N24" i="5" s="1"/>
  <c r="N34" i="5" s="1"/>
  <c r="Q10" i="5"/>
  <c r="P11" i="5"/>
  <c r="L63" i="4"/>
  <c r="L65" i="4" s="1"/>
  <c r="N7" i="5"/>
  <c r="N18" i="5" s="1"/>
  <c r="N12" i="5"/>
  <c r="N17" i="5" s="1"/>
  <c r="L56" i="4"/>
  <c r="L57" i="4" s="1"/>
  <c r="K80" i="4"/>
  <c r="K121" i="4"/>
  <c r="M81" i="4"/>
  <c r="M88" i="4" s="1"/>
  <c r="M79" i="4"/>
  <c r="O52" i="4"/>
  <c r="K68" i="4"/>
  <c r="M62" i="4"/>
  <c r="M37" i="4"/>
  <c r="M60" i="4"/>
  <c r="M53" i="4"/>
  <c r="M16" i="4"/>
  <c r="M20" i="4"/>
  <c r="P31" i="4"/>
  <c r="P33" i="4" s="1"/>
  <c r="P34" i="4" s="1"/>
  <c r="P92" i="4" s="1"/>
  <c r="R29" i="4"/>
  <c r="Q30" i="4"/>
  <c r="O12" i="6"/>
  <c r="O7" i="6"/>
  <c r="Q10" i="4"/>
  <c r="P11" i="4"/>
  <c r="N6" i="4"/>
  <c r="N13" i="4" s="1"/>
  <c r="M8" i="4"/>
  <c r="M9" i="4" s="1"/>
  <c r="R10" i="6"/>
  <c r="Q11" i="6"/>
  <c r="R31" i="5" l="1"/>
  <c r="Q32" i="5"/>
  <c r="T2" i="7"/>
  <c r="N19" i="5"/>
  <c r="N21" i="5" s="1"/>
  <c r="N36" i="5" s="1"/>
  <c r="N38" i="5" s="1"/>
  <c r="N15" i="6" s="1"/>
  <c r="R10" i="5"/>
  <c r="Q11" i="5"/>
  <c r="N8" i="5"/>
  <c r="N9" i="5" s="1"/>
  <c r="O6" i="5"/>
  <c r="P52" i="4"/>
  <c r="L67" i="4"/>
  <c r="M61" i="4"/>
  <c r="M64" i="4" s="1"/>
  <c r="M54" i="4"/>
  <c r="M21" i="4"/>
  <c r="M22" i="4" s="1"/>
  <c r="M23" i="4" s="1"/>
  <c r="M24" i="4" s="1"/>
  <c r="M18" i="4"/>
  <c r="M25" i="4" s="1"/>
  <c r="S29" i="4"/>
  <c r="R30" i="4"/>
  <c r="Q31" i="4"/>
  <c r="Q33" i="4" s="1"/>
  <c r="Q34" i="4" s="1"/>
  <c r="Q92" i="4" s="1"/>
  <c r="O8" i="6"/>
  <c r="O9" i="6" s="1"/>
  <c r="P6" i="6"/>
  <c r="N12" i="4"/>
  <c r="N7" i="4"/>
  <c r="N38" i="4" s="1"/>
  <c r="N42" i="4" s="1"/>
  <c r="N44" i="4" s="1"/>
  <c r="R10" i="4"/>
  <c r="Q11" i="4"/>
  <c r="S10" i="6"/>
  <c r="R11" i="6"/>
  <c r="S31" i="5" l="1"/>
  <c r="R32" i="5"/>
  <c r="U2" i="7"/>
  <c r="N26" i="5"/>
  <c r="N27" i="5" s="1"/>
  <c r="O24" i="5" s="1"/>
  <c r="O34" i="5" s="1"/>
  <c r="S10" i="5"/>
  <c r="R11" i="5"/>
  <c r="L80" i="4"/>
  <c r="L121" i="4"/>
  <c r="O7" i="5"/>
  <c r="O18" i="5" s="1"/>
  <c r="O12" i="5"/>
  <c r="O17" i="5" s="1"/>
  <c r="M63" i="4"/>
  <c r="N81" i="4"/>
  <c r="N88" i="4" s="1"/>
  <c r="N79" i="4"/>
  <c r="Q52" i="4"/>
  <c r="L68" i="4"/>
  <c r="M65" i="4"/>
  <c r="N62" i="4"/>
  <c r="N37" i="4"/>
  <c r="N60" i="4"/>
  <c r="M56" i="4"/>
  <c r="M46" i="4"/>
  <c r="N53" i="4"/>
  <c r="N16" i="4"/>
  <c r="N20" i="4"/>
  <c r="R31" i="4"/>
  <c r="R33" i="4" s="1"/>
  <c r="R34" i="4" s="1"/>
  <c r="R92" i="4" s="1"/>
  <c r="T29" i="4"/>
  <c r="S30" i="4"/>
  <c r="P7" i="6"/>
  <c r="P12" i="6"/>
  <c r="R11" i="4"/>
  <c r="S10" i="4"/>
  <c r="O6" i="4"/>
  <c r="O13" i="4" s="1"/>
  <c r="N8" i="4"/>
  <c r="N9" i="4" s="1"/>
  <c r="T10" i="6"/>
  <c r="S11" i="6"/>
  <c r="O19" i="5" l="1"/>
  <c r="O21" i="5" s="1"/>
  <c r="T31" i="5"/>
  <c r="S32" i="5"/>
  <c r="V2" i="7"/>
  <c r="T10" i="5"/>
  <c r="S11" i="5"/>
  <c r="P6" i="5"/>
  <c r="O8" i="5"/>
  <c r="O9" i="5" s="1"/>
  <c r="R52" i="4"/>
  <c r="N61" i="4"/>
  <c r="N64" i="4" s="1"/>
  <c r="M57" i="4"/>
  <c r="M67" i="4" s="1"/>
  <c r="N54" i="4"/>
  <c r="N18" i="4"/>
  <c r="N25" i="4" s="1"/>
  <c r="N21" i="4"/>
  <c r="N22" i="4" s="1"/>
  <c r="N23" i="4" s="1"/>
  <c r="N24" i="4" s="1"/>
  <c r="U29" i="4"/>
  <c r="T30" i="4"/>
  <c r="S31" i="4"/>
  <c r="S33" i="4" s="1"/>
  <c r="S34" i="4" s="1"/>
  <c r="S92" i="4" s="1"/>
  <c r="P8" i="6"/>
  <c r="P9" i="6" s="1"/>
  <c r="Q6" i="6"/>
  <c r="O12" i="4"/>
  <c r="O7" i="4"/>
  <c r="O38" i="4" s="1"/>
  <c r="O42" i="4" s="1"/>
  <c r="O44" i="4" s="1"/>
  <c r="S11" i="4"/>
  <c r="T10" i="4"/>
  <c r="U10" i="6"/>
  <c r="T11" i="6"/>
  <c r="U31" i="5" l="1"/>
  <c r="T32" i="5"/>
  <c r="O26" i="5"/>
  <c r="O27" i="5" s="1"/>
  <c r="P24" i="5" s="1"/>
  <c r="P34" i="5" s="1"/>
  <c r="O36" i="5"/>
  <c r="O38" i="5" s="1"/>
  <c r="O15" i="6" s="1"/>
  <c r="W2" i="7"/>
  <c r="U10" i="5"/>
  <c r="T11" i="5"/>
  <c r="P7" i="5"/>
  <c r="P18" i="5" s="1"/>
  <c r="P12" i="5"/>
  <c r="P17" i="5" s="1"/>
  <c r="M80" i="4"/>
  <c r="M121" i="4"/>
  <c r="O81" i="4"/>
  <c r="O88" i="4" s="1"/>
  <c r="O79" i="4"/>
  <c r="S52" i="4"/>
  <c r="M68" i="4"/>
  <c r="N63" i="4"/>
  <c r="N65" i="4" s="1"/>
  <c r="O62" i="4"/>
  <c r="O37" i="4"/>
  <c r="O60" i="4"/>
  <c r="O53" i="4"/>
  <c r="N46" i="4"/>
  <c r="N56" i="4"/>
  <c r="O16" i="4"/>
  <c r="O20" i="4"/>
  <c r="T31" i="4"/>
  <c r="T33" i="4" s="1"/>
  <c r="T34" i="4" s="1"/>
  <c r="T92" i="4" s="1"/>
  <c r="V29" i="4"/>
  <c r="U30" i="4"/>
  <c r="Q7" i="6"/>
  <c r="Q12" i="6"/>
  <c r="P6" i="4"/>
  <c r="P13" i="4" s="1"/>
  <c r="O8" i="4"/>
  <c r="O9" i="4" s="1"/>
  <c r="U10" i="4"/>
  <c r="T11" i="4"/>
  <c r="U11" i="6"/>
  <c r="V10" i="6"/>
  <c r="V31" i="5" l="1"/>
  <c r="U32" i="5"/>
  <c r="X2" i="7"/>
  <c r="P19" i="5"/>
  <c r="P21" i="5" s="1"/>
  <c r="P36" i="5" s="1"/>
  <c r="P38" i="5" s="1"/>
  <c r="P15" i="6" s="1"/>
  <c r="U11" i="5"/>
  <c r="V10" i="5"/>
  <c r="Q6" i="5"/>
  <c r="P8" i="5"/>
  <c r="P9" i="5" s="1"/>
  <c r="T52" i="4"/>
  <c r="O61" i="4"/>
  <c r="O64" i="4" s="1"/>
  <c r="N57" i="4"/>
  <c r="N67" i="4" s="1"/>
  <c r="O54" i="4"/>
  <c r="O18" i="4"/>
  <c r="O25" i="4" s="1"/>
  <c r="O21" i="4"/>
  <c r="O22" i="4" s="1"/>
  <c r="O23" i="4" s="1"/>
  <c r="O24" i="4" s="1"/>
  <c r="W29" i="4"/>
  <c r="V30" i="4"/>
  <c r="U31" i="4"/>
  <c r="U33" i="4" s="1"/>
  <c r="U34" i="4" s="1"/>
  <c r="U92" i="4" s="1"/>
  <c r="Q8" i="6"/>
  <c r="Q9" i="6" s="1"/>
  <c r="R6" i="6"/>
  <c r="U11" i="4"/>
  <c r="V10" i="4"/>
  <c r="P7" i="4"/>
  <c r="P38" i="4" s="1"/>
  <c r="P42" i="4" s="1"/>
  <c r="P44" i="4" s="1"/>
  <c r="P12" i="4"/>
  <c r="W10" i="6"/>
  <c r="V11" i="6"/>
  <c r="W31" i="5" l="1"/>
  <c r="V32" i="5"/>
  <c r="Y2" i="7"/>
  <c r="P26" i="5"/>
  <c r="P27" i="5" s="1"/>
  <c r="Q24" i="5" s="1"/>
  <c r="Q34" i="5" s="1"/>
  <c r="V11" i="5"/>
  <c r="W10" i="5"/>
  <c r="N80" i="4"/>
  <c r="N121" i="4"/>
  <c r="Q12" i="5"/>
  <c r="Q17" i="5" s="1"/>
  <c r="Q7" i="5"/>
  <c r="Q18" i="5" s="1"/>
  <c r="O63" i="4"/>
  <c r="U52" i="4"/>
  <c r="P81" i="4"/>
  <c r="P88" i="4" s="1"/>
  <c r="P79" i="4"/>
  <c r="N68" i="4"/>
  <c r="O65" i="4"/>
  <c r="P62" i="4"/>
  <c r="P37" i="4"/>
  <c r="P60" i="4"/>
  <c r="O56" i="4"/>
  <c r="O46" i="4"/>
  <c r="P53" i="4"/>
  <c r="P16" i="4"/>
  <c r="P20" i="4"/>
  <c r="V31" i="4"/>
  <c r="V33" i="4" s="1"/>
  <c r="V34" i="4" s="1"/>
  <c r="V92" i="4" s="1"/>
  <c r="X29" i="4"/>
  <c r="W30" i="4"/>
  <c r="R12" i="6"/>
  <c r="R7" i="6"/>
  <c r="Q6" i="4"/>
  <c r="Q13" i="4" s="1"/>
  <c r="P8" i="4"/>
  <c r="P9" i="4" s="1"/>
  <c r="W10" i="4"/>
  <c r="V11" i="4"/>
  <c r="X10" i="6"/>
  <c r="W11" i="6"/>
  <c r="X31" i="5" l="1"/>
  <c r="W32" i="5"/>
  <c r="Z2" i="7"/>
  <c r="Q19" i="5"/>
  <c r="Q21" i="5" s="1"/>
  <c r="Q36" i="5" s="1"/>
  <c r="Q38" i="5" s="1"/>
  <c r="Q15" i="6" s="1"/>
  <c r="W11" i="5"/>
  <c r="X10" i="5"/>
  <c r="Q8" i="5"/>
  <c r="Q9" i="5" s="1"/>
  <c r="R6" i="5"/>
  <c r="V52" i="4"/>
  <c r="P61" i="4"/>
  <c r="P64" i="4" s="1"/>
  <c r="O57" i="4"/>
  <c r="O67" i="4" s="1"/>
  <c r="P54" i="4"/>
  <c r="P18" i="4"/>
  <c r="P25" i="4" s="1"/>
  <c r="P21" i="4"/>
  <c r="P22" i="4" s="1"/>
  <c r="P23" i="4" s="1"/>
  <c r="P24" i="4" s="1"/>
  <c r="Y29" i="4"/>
  <c r="X30" i="4"/>
  <c r="W31" i="4"/>
  <c r="W33" i="4" s="1"/>
  <c r="W34" i="4" s="1"/>
  <c r="W92" i="4" s="1"/>
  <c r="R8" i="6"/>
  <c r="R9" i="6" s="1"/>
  <c r="S6" i="6"/>
  <c r="X10" i="4"/>
  <c r="W11" i="4"/>
  <c r="Q7" i="4"/>
  <c r="Q38" i="4" s="1"/>
  <c r="Q42" i="4" s="1"/>
  <c r="Q44" i="4" s="1"/>
  <c r="Q12" i="4"/>
  <c r="X11" i="6"/>
  <c r="Y10" i="6"/>
  <c r="Y31" i="5" l="1"/>
  <c r="X32" i="5"/>
  <c r="AA2" i="7"/>
  <c r="Q26" i="5"/>
  <c r="Q27" i="5" s="1"/>
  <c r="R24" i="5" s="1"/>
  <c r="R34" i="5" s="1"/>
  <c r="Y10" i="5"/>
  <c r="X11" i="5"/>
  <c r="R12" i="5"/>
  <c r="R17" i="5" s="1"/>
  <c r="R7" i="5"/>
  <c r="R18" i="5" s="1"/>
  <c r="O80" i="4"/>
  <c r="O121" i="4"/>
  <c r="W52" i="4"/>
  <c r="Q81" i="4"/>
  <c r="Q88" i="4" s="1"/>
  <c r="Q79" i="4"/>
  <c r="P63" i="4"/>
  <c r="P65" i="4" s="1"/>
  <c r="O68" i="4"/>
  <c r="Q62" i="4"/>
  <c r="Q37" i="4"/>
  <c r="Q60" i="4"/>
  <c r="P56" i="4"/>
  <c r="P46" i="4"/>
  <c r="Q53" i="4"/>
  <c r="Q16" i="4"/>
  <c r="Q20" i="4"/>
  <c r="X31" i="4"/>
  <c r="X33" i="4" s="1"/>
  <c r="X34" i="4" s="1"/>
  <c r="X92" i="4" s="1"/>
  <c r="Z29" i="4"/>
  <c r="Y30" i="4"/>
  <c r="S7" i="6"/>
  <c r="S12" i="6"/>
  <c r="Q8" i="4"/>
  <c r="Q9" i="4" s="1"/>
  <c r="R6" i="4"/>
  <c r="R13" i="4" s="1"/>
  <c r="Y10" i="4"/>
  <c r="X11" i="4"/>
  <c r="Z10" i="6"/>
  <c r="Y11" i="6"/>
  <c r="Z31" i="5" l="1"/>
  <c r="Y32" i="5"/>
  <c r="AB2" i="7"/>
  <c r="R19" i="5"/>
  <c r="R21" i="5" s="1"/>
  <c r="R36" i="5" s="1"/>
  <c r="R38" i="5" s="1"/>
  <c r="R15" i="6" s="1"/>
  <c r="Z10" i="5"/>
  <c r="Y11" i="5"/>
  <c r="S6" i="5"/>
  <c r="R8" i="5"/>
  <c r="R9" i="5" s="1"/>
  <c r="X52" i="4"/>
  <c r="Q61" i="4"/>
  <c r="Q64" i="4" s="1"/>
  <c r="P57" i="4"/>
  <c r="P67" i="4" s="1"/>
  <c r="Q54" i="4"/>
  <c r="Q18" i="4"/>
  <c r="Q25" i="4" s="1"/>
  <c r="Q21" i="4"/>
  <c r="Q22" i="4" s="1"/>
  <c r="Q23" i="4" s="1"/>
  <c r="Q24" i="4" s="1"/>
  <c r="Y31" i="4"/>
  <c r="Y33" i="4" s="1"/>
  <c r="Y34" i="4" s="1"/>
  <c r="Y92" i="4" s="1"/>
  <c r="AA29" i="4"/>
  <c r="Z30" i="4"/>
  <c r="S8" i="6"/>
  <c r="S9" i="6" s="1"/>
  <c r="T6" i="6"/>
  <c r="Z10" i="4"/>
  <c r="Y11" i="4"/>
  <c r="R7" i="4"/>
  <c r="R38" i="4" s="1"/>
  <c r="R42" i="4" s="1"/>
  <c r="R44" i="4" s="1"/>
  <c r="R12" i="4"/>
  <c r="Z11" i="6"/>
  <c r="AA10" i="6"/>
  <c r="AA31" i="5" l="1"/>
  <c r="Z32" i="5"/>
  <c r="AC2" i="7"/>
  <c r="R26" i="5"/>
  <c r="R27" i="5" s="1"/>
  <c r="S24" i="5" s="1"/>
  <c r="S34" i="5" s="1"/>
  <c r="AA10" i="5"/>
  <c r="Z11" i="5"/>
  <c r="S12" i="5"/>
  <c r="S17" i="5" s="1"/>
  <c r="S7" i="5"/>
  <c r="S18" i="5" s="1"/>
  <c r="P80" i="4"/>
  <c r="P121" i="4"/>
  <c r="R81" i="4"/>
  <c r="R88" i="4" s="1"/>
  <c r="R79" i="4"/>
  <c r="Y52" i="4"/>
  <c r="P68" i="4"/>
  <c r="Q63" i="4"/>
  <c r="Q65" i="4" s="1"/>
  <c r="R62" i="4"/>
  <c r="R37" i="4"/>
  <c r="R60" i="4"/>
  <c r="Q46" i="4"/>
  <c r="Q56" i="4"/>
  <c r="R53" i="4"/>
  <c r="R16" i="4"/>
  <c r="R20" i="4"/>
  <c r="AB29" i="4"/>
  <c r="AA30" i="4"/>
  <c r="Z31" i="4"/>
  <c r="Z33" i="4" s="1"/>
  <c r="Z34" i="4" s="1"/>
  <c r="Z92" i="4" s="1"/>
  <c r="T7" i="6"/>
  <c r="T12" i="6"/>
  <c r="R8" i="4"/>
  <c r="R9" i="4" s="1"/>
  <c r="S6" i="4"/>
  <c r="S13" i="4" s="1"/>
  <c r="Z11" i="4"/>
  <c r="AA10" i="4"/>
  <c r="AA11" i="6"/>
  <c r="AB10" i="6"/>
  <c r="AB31" i="5" l="1"/>
  <c r="AA32" i="5"/>
  <c r="AD2" i="7"/>
  <c r="S19" i="5"/>
  <c r="S21" i="5" s="1"/>
  <c r="S36" i="5" s="1"/>
  <c r="S38" i="5" s="1"/>
  <c r="S15" i="6" s="1"/>
  <c r="AB10" i="5"/>
  <c r="AA11" i="5"/>
  <c r="T6" i="5"/>
  <c r="S8" i="5"/>
  <c r="S9" i="5" s="1"/>
  <c r="Z52" i="4"/>
  <c r="R61" i="4"/>
  <c r="R63" i="4" s="1"/>
  <c r="Q57" i="4"/>
  <c r="Q67" i="4" s="1"/>
  <c r="R54" i="4"/>
  <c r="R18" i="4"/>
  <c r="R25" i="4" s="1"/>
  <c r="R21" i="4"/>
  <c r="R22" i="4" s="1"/>
  <c r="R23" i="4" s="1"/>
  <c r="R24" i="4" s="1"/>
  <c r="AA31" i="4"/>
  <c r="AA33" i="4" s="1"/>
  <c r="AA34" i="4" s="1"/>
  <c r="AA92" i="4" s="1"/>
  <c r="AC29" i="4"/>
  <c r="AB30" i="4"/>
  <c r="U6" i="6"/>
  <c r="T8" i="6"/>
  <c r="T9" i="6" s="1"/>
  <c r="AB10" i="4"/>
  <c r="AA11" i="4"/>
  <c r="S12" i="4"/>
  <c r="S7" i="4"/>
  <c r="S38" i="4" s="1"/>
  <c r="S42" i="4" s="1"/>
  <c r="S44" i="4" s="1"/>
  <c r="AB11" i="6"/>
  <c r="AC10" i="6"/>
  <c r="AC31" i="5" l="1"/>
  <c r="AB32" i="5"/>
  <c r="AE2" i="7"/>
  <c r="S26" i="5"/>
  <c r="S27" i="5" s="1"/>
  <c r="T24" i="5" s="1"/>
  <c r="T34" i="5" s="1"/>
  <c r="AC10" i="5"/>
  <c r="AB11" i="5"/>
  <c r="T7" i="5"/>
  <c r="T18" i="5" s="1"/>
  <c r="T12" i="5"/>
  <c r="T17" i="5" s="1"/>
  <c r="Q80" i="4"/>
  <c r="Q121" i="4"/>
  <c r="S81" i="4"/>
  <c r="S88" i="4" s="1"/>
  <c r="S79" i="4"/>
  <c r="AA52" i="4"/>
  <c r="Q68" i="4"/>
  <c r="R64" i="4"/>
  <c r="R65" i="4" s="1"/>
  <c r="S62" i="4"/>
  <c r="S37" i="4"/>
  <c r="S60" i="4"/>
  <c r="R46" i="4"/>
  <c r="R56" i="4"/>
  <c r="S53" i="4"/>
  <c r="S16" i="4"/>
  <c r="S20" i="4"/>
  <c r="AB31" i="4"/>
  <c r="AB33" i="4" s="1"/>
  <c r="AB34" i="4" s="1"/>
  <c r="AB92" i="4" s="1"/>
  <c r="AD29" i="4"/>
  <c r="AC30" i="4"/>
  <c r="U7" i="6"/>
  <c r="U12" i="6"/>
  <c r="S8" i="4"/>
  <c r="S9" i="4" s="1"/>
  <c r="T6" i="4"/>
  <c r="T13" i="4" s="1"/>
  <c r="AC10" i="4"/>
  <c r="AB11" i="4"/>
  <c r="AC11" i="6"/>
  <c r="AD10" i="6"/>
  <c r="AD31" i="5" l="1"/>
  <c r="AC32" i="5"/>
  <c r="AF2" i="7"/>
  <c r="T19" i="5"/>
  <c r="T21" i="5" s="1"/>
  <c r="T36" i="5" s="1"/>
  <c r="T38" i="5" s="1"/>
  <c r="T15" i="6" s="1"/>
  <c r="AC11" i="5"/>
  <c r="AD10" i="5"/>
  <c r="T8" i="5"/>
  <c r="T9" i="5" s="1"/>
  <c r="U6" i="5"/>
  <c r="AB52" i="4"/>
  <c r="S18" i="4"/>
  <c r="S25" i="4" s="1"/>
  <c r="S46" i="4" s="1"/>
  <c r="S61" i="4"/>
  <c r="S64" i="4" s="1"/>
  <c r="S54" i="4"/>
  <c r="S56" i="4" s="1"/>
  <c r="R57" i="4"/>
  <c r="R67" i="4" s="1"/>
  <c r="S21" i="4"/>
  <c r="S22" i="4" s="1"/>
  <c r="S23" i="4" s="1"/>
  <c r="S24" i="4" s="1"/>
  <c r="AC31" i="4"/>
  <c r="AC33" i="4" s="1"/>
  <c r="AC34" i="4" s="1"/>
  <c r="AC92" i="4" s="1"/>
  <c r="AE29" i="4"/>
  <c r="AD30" i="4"/>
  <c r="V6" i="6"/>
  <c r="U8" i="6"/>
  <c r="U9" i="6" s="1"/>
  <c r="AC11" i="4"/>
  <c r="AD10" i="4"/>
  <c r="T7" i="4"/>
  <c r="T38" i="4" s="1"/>
  <c r="T42" i="4" s="1"/>
  <c r="T44" i="4" s="1"/>
  <c r="T12" i="4"/>
  <c r="AD11" i="6"/>
  <c r="AE10" i="6"/>
  <c r="AE31" i="5" l="1"/>
  <c r="AD32" i="5"/>
  <c r="AG2" i="7"/>
  <c r="T26" i="5"/>
  <c r="T27" i="5" s="1"/>
  <c r="U24" i="5" s="1"/>
  <c r="U34" i="5" s="1"/>
  <c r="AD11" i="5"/>
  <c r="AE10" i="5"/>
  <c r="R80" i="4"/>
  <c r="R121" i="4"/>
  <c r="U12" i="5"/>
  <c r="U17" i="5" s="1"/>
  <c r="U7" i="5"/>
  <c r="U18" i="5" s="1"/>
  <c r="AC52" i="4"/>
  <c r="T81" i="4"/>
  <c r="T88" i="4" s="1"/>
  <c r="T79" i="4"/>
  <c r="R68" i="4"/>
  <c r="S63" i="4"/>
  <c r="S65" i="4" s="1"/>
  <c r="T62" i="4"/>
  <c r="T37" i="4"/>
  <c r="T60" i="4"/>
  <c r="S57" i="4"/>
  <c r="T53" i="4"/>
  <c r="T16" i="4"/>
  <c r="T20" i="4"/>
  <c r="AD31" i="4"/>
  <c r="AD33" i="4" s="1"/>
  <c r="AD34" i="4" s="1"/>
  <c r="AD92" i="4" s="1"/>
  <c r="AF29" i="4"/>
  <c r="AE30" i="4"/>
  <c r="V7" i="6"/>
  <c r="V12" i="6"/>
  <c r="U6" i="4"/>
  <c r="U13" i="4" s="1"/>
  <c r="T8" i="4"/>
  <c r="T9" i="4" s="1"/>
  <c r="AE10" i="4"/>
  <c r="AD11" i="4"/>
  <c r="AE11" i="6"/>
  <c r="AF10" i="6"/>
  <c r="AF31" i="5" l="1"/>
  <c r="AE32" i="5"/>
  <c r="AH2" i="7"/>
  <c r="U19" i="5"/>
  <c r="U21" i="5" s="1"/>
  <c r="U36" i="5" s="1"/>
  <c r="U38" i="5" s="1"/>
  <c r="U15" i="6" s="1"/>
  <c r="AF10" i="5"/>
  <c r="AE11" i="5"/>
  <c r="U8" i="5"/>
  <c r="U9" i="5" s="1"/>
  <c r="V6" i="5"/>
  <c r="AD52" i="4"/>
  <c r="S67" i="4"/>
  <c r="T61" i="4"/>
  <c r="T63" i="4" s="1"/>
  <c r="T54" i="4"/>
  <c r="T18" i="4"/>
  <c r="T25" i="4" s="1"/>
  <c r="T21" i="4"/>
  <c r="T22" i="4" s="1"/>
  <c r="T23" i="4" s="1"/>
  <c r="T24" i="4" s="1"/>
  <c r="AE31" i="4"/>
  <c r="AE33" i="4" s="1"/>
  <c r="AE34" i="4" s="1"/>
  <c r="AE92" i="4" s="1"/>
  <c r="AG29" i="4"/>
  <c r="AF30" i="4"/>
  <c r="W6" i="6"/>
  <c r="V8" i="6"/>
  <c r="V9" i="6" s="1"/>
  <c r="AF10" i="4"/>
  <c r="AE11" i="4"/>
  <c r="U7" i="4"/>
  <c r="U38" i="4" s="1"/>
  <c r="U42" i="4" s="1"/>
  <c r="U44" i="4" s="1"/>
  <c r="U12" i="4"/>
  <c r="AG10" i="6"/>
  <c r="AF11" i="6"/>
  <c r="AG31" i="5" l="1"/>
  <c r="AF32" i="5"/>
  <c r="U26" i="5"/>
  <c r="U27" i="5" s="1"/>
  <c r="V24" i="5" s="1"/>
  <c r="V34" i="5" s="1"/>
  <c r="AF11" i="5"/>
  <c r="AG10" i="5"/>
  <c r="S80" i="4"/>
  <c r="S121" i="4"/>
  <c r="V12" i="5"/>
  <c r="V17" i="5" s="1"/>
  <c r="V7" i="5"/>
  <c r="V18" i="5" s="1"/>
  <c r="AE52" i="4"/>
  <c r="U81" i="4"/>
  <c r="U88" i="4" s="1"/>
  <c r="U79" i="4"/>
  <c r="S68" i="4"/>
  <c r="T64" i="4"/>
  <c r="T65" i="4" s="1"/>
  <c r="U62" i="4"/>
  <c r="U37" i="4"/>
  <c r="U60" i="4"/>
  <c r="T56" i="4"/>
  <c r="T46" i="4"/>
  <c r="U53" i="4"/>
  <c r="U16" i="4"/>
  <c r="U20" i="4"/>
  <c r="AF31" i="4"/>
  <c r="AF33" i="4" s="1"/>
  <c r="AF34" i="4" s="1"/>
  <c r="AF92" i="4" s="1"/>
  <c r="AH29" i="4"/>
  <c r="AG30" i="4"/>
  <c r="W7" i="6"/>
  <c r="W12" i="6"/>
  <c r="V6" i="4"/>
  <c r="V13" i="4" s="1"/>
  <c r="U8" i="4"/>
  <c r="U9" i="4" s="1"/>
  <c r="AF11" i="4"/>
  <c r="AG10" i="4"/>
  <c r="AH10" i="6"/>
  <c r="AG11" i="6"/>
  <c r="AH31" i="5" l="1"/>
  <c r="AG32" i="5"/>
  <c r="AH10" i="5"/>
  <c r="AG11" i="5"/>
  <c r="V19" i="5"/>
  <c r="V21" i="5" s="1"/>
  <c r="V36" i="5" s="1"/>
  <c r="V38" i="5" s="1"/>
  <c r="V15" i="6" s="1"/>
  <c r="V8" i="5"/>
  <c r="V9" i="5" s="1"/>
  <c r="W6" i="5"/>
  <c r="AF52" i="4"/>
  <c r="U61" i="4"/>
  <c r="U64" i="4" s="1"/>
  <c r="U54" i="4"/>
  <c r="T57" i="4"/>
  <c r="T67" i="4" s="1"/>
  <c r="U18" i="4"/>
  <c r="U25" i="4" s="1"/>
  <c r="U21" i="4"/>
  <c r="U22" i="4" s="1"/>
  <c r="U23" i="4" s="1"/>
  <c r="U24" i="4" s="1"/>
  <c r="AI29" i="4"/>
  <c r="AH30" i="4"/>
  <c r="AG31" i="4"/>
  <c r="AG33" i="4" s="1"/>
  <c r="AG34" i="4" s="1"/>
  <c r="AG92" i="4" s="1"/>
  <c r="X6" i="6"/>
  <c r="W8" i="6"/>
  <c r="W9" i="6" s="1"/>
  <c r="V12" i="4"/>
  <c r="V7" i="4"/>
  <c r="V38" i="4" s="1"/>
  <c r="V42" i="4" s="1"/>
  <c r="V44" i="4" s="1"/>
  <c r="AH10" i="4"/>
  <c r="AG11" i="4"/>
  <c r="AI10" i="6"/>
  <c r="AH11" i="6"/>
  <c r="AI31" i="5" l="1"/>
  <c r="AH32" i="5"/>
  <c r="V26" i="5"/>
  <c r="V27" i="5" s="1"/>
  <c r="W24" i="5" s="1"/>
  <c r="W34" i="5" s="1"/>
  <c r="AI10" i="5"/>
  <c r="AH11" i="5"/>
  <c r="T80" i="4"/>
  <c r="T121" i="4"/>
  <c r="W12" i="5"/>
  <c r="W17" i="5" s="1"/>
  <c r="W7" i="5"/>
  <c r="W18" i="5" s="1"/>
  <c r="U63" i="4"/>
  <c r="U65" i="4" s="1"/>
  <c r="V81" i="4"/>
  <c r="V88" i="4" s="1"/>
  <c r="V79" i="4"/>
  <c r="AG52" i="4"/>
  <c r="T68" i="4"/>
  <c r="V62" i="4"/>
  <c r="V37" i="4"/>
  <c r="V60" i="4"/>
  <c r="U56" i="4"/>
  <c r="U46" i="4"/>
  <c r="V53" i="4"/>
  <c r="V16" i="4"/>
  <c r="V20" i="4"/>
  <c r="AH31" i="4"/>
  <c r="AH33" i="4" s="1"/>
  <c r="AH34" i="4" s="1"/>
  <c r="AH92" i="4" s="1"/>
  <c r="AJ29" i="4"/>
  <c r="AI30" i="4"/>
  <c r="X12" i="6"/>
  <c r="X7" i="6"/>
  <c r="AI10" i="4"/>
  <c r="AH11" i="4"/>
  <c r="V8" i="4"/>
  <c r="V9" i="4" s="1"/>
  <c r="W6" i="4"/>
  <c r="W13" i="4" s="1"/>
  <c r="AJ10" i="6"/>
  <c r="AI11" i="6"/>
  <c r="AJ31" i="5" l="1"/>
  <c r="AI32" i="5"/>
  <c r="W19" i="5"/>
  <c r="W21" i="5" s="1"/>
  <c r="W36" i="5" s="1"/>
  <c r="W38" i="5" s="1"/>
  <c r="W15" i="6" s="1"/>
  <c r="AJ10" i="5"/>
  <c r="AI11" i="5"/>
  <c r="X6" i="5"/>
  <c r="W8" i="5"/>
  <c r="W9" i="5" s="1"/>
  <c r="AH52" i="4"/>
  <c r="V61" i="4"/>
  <c r="V64" i="4" s="1"/>
  <c r="V54" i="4"/>
  <c r="U57" i="4"/>
  <c r="U67" i="4" s="1"/>
  <c r="V18" i="4"/>
  <c r="V25" i="4" s="1"/>
  <c r="V21" i="4"/>
  <c r="V22" i="4" s="1"/>
  <c r="V23" i="4" s="1"/>
  <c r="V24" i="4" s="1"/>
  <c r="AK29" i="4"/>
  <c r="AJ30" i="4"/>
  <c r="AI31" i="4"/>
  <c r="AI33" i="4" s="1"/>
  <c r="AI34" i="4" s="1"/>
  <c r="AI92" i="4" s="1"/>
  <c r="X8" i="6"/>
  <c r="X9" i="6" s="1"/>
  <c r="Y6" i="6"/>
  <c r="W7" i="4"/>
  <c r="W38" i="4" s="1"/>
  <c r="W42" i="4" s="1"/>
  <c r="W44" i="4" s="1"/>
  <c r="W12" i="4"/>
  <c r="AJ10" i="4"/>
  <c r="AI11" i="4"/>
  <c r="AK10" i="6"/>
  <c r="AJ11" i="6"/>
  <c r="AK31" i="5" l="1"/>
  <c r="AJ32" i="5"/>
  <c r="W26" i="5"/>
  <c r="W27" i="5" s="1"/>
  <c r="X24" i="5" s="1"/>
  <c r="X34" i="5" s="1"/>
  <c r="AJ11" i="5"/>
  <c r="AK10" i="5"/>
  <c r="U80" i="4"/>
  <c r="U121" i="4"/>
  <c r="X12" i="5"/>
  <c r="X17" i="5" s="1"/>
  <c r="X7" i="5"/>
  <c r="X18" i="5" s="1"/>
  <c r="AI52" i="4"/>
  <c r="W81" i="4"/>
  <c r="W88" i="4" s="1"/>
  <c r="W79" i="4"/>
  <c r="U68" i="4"/>
  <c r="V63" i="4"/>
  <c r="V65" i="4" s="1"/>
  <c r="W62" i="4"/>
  <c r="W37" i="4"/>
  <c r="W60" i="4"/>
  <c r="V46" i="4"/>
  <c r="V56" i="4"/>
  <c r="W53" i="4"/>
  <c r="W16" i="4"/>
  <c r="W20" i="4"/>
  <c r="AJ31" i="4"/>
  <c r="AJ33" i="4" s="1"/>
  <c r="AJ34" i="4" s="1"/>
  <c r="AJ92" i="4" s="1"/>
  <c r="AL29" i="4"/>
  <c r="AK30" i="4"/>
  <c r="Y7" i="6"/>
  <c r="Y12" i="6"/>
  <c r="AK10" i="4"/>
  <c r="AJ11" i="4"/>
  <c r="W8" i="4"/>
  <c r="W9" i="4" s="1"/>
  <c r="X6" i="4"/>
  <c r="X13" i="4" s="1"/>
  <c r="AK11" i="6"/>
  <c r="AL10" i="6"/>
  <c r="AL31" i="5" l="1"/>
  <c r="AK32" i="5"/>
  <c r="X19" i="5"/>
  <c r="X21" i="5" s="1"/>
  <c r="X36" i="5" s="1"/>
  <c r="X38" i="5" s="1"/>
  <c r="X15" i="6" s="1"/>
  <c r="AK11" i="5"/>
  <c r="AL10" i="5"/>
  <c r="Y6" i="5"/>
  <c r="X8" i="5"/>
  <c r="X9" i="5" s="1"/>
  <c r="AJ52" i="4"/>
  <c r="W61" i="4"/>
  <c r="W64" i="4" s="1"/>
  <c r="V57" i="4"/>
  <c r="V67" i="4" s="1"/>
  <c r="W54" i="4"/>
  <c r="W21" i="4"/>
  <c r="W22" i="4" s="1"/>
  <c r="W23" i="4" s="1"/>
  <c r="W24" i="4" s="1"/>
  <c r="W18" i="4"/>
  <c r="W25" i="4" s="1"/>
  <c r="AM29" i="4"/>
  <c r="AL30" i="4"/>
  <c r="AK31" i="4"/>
  <c r="AK33" i="4" s="1"/>
  <c r="AK34" i="4" s="1"/>
  <c r="AK92" i="4" s="1"/>
  <c r="Z6" i="6"/>
  <c r="Y8" i="6"/>
  <c r="Y9" i="6" s="1"/>
  <c r="X12" i="4"/>
  <c r="X7" i="4"/>
  <c r="X38" i="4" s="1"/>
  <c r="X42" i="4" s="1"/>
  <c r="X44" i="4" s="1"/>
  <c r="AL10" i="4"/>
  <c r="AK11" i="4"/>
  <c r="AL11" i="6"/>
  <c r="AM10" i="6"/>
  <c r="AM31" i="5" l="1"/>
  <c r="AL32" i="5"/>
  <c r="X26" i="5"/>
  <c r="X27" i="5" s="1"/>
  <c r="Y24" i="5" s="1"/>
  <c r="Y34" i="5" s="1"/>
  <c r="AM10" i="5"/>
  <c r="AL11" i="5"/>
  <c r="V80" i="4"/>
  <c r="V121" i="4"/>
  <c r="Y7" i="5"/>
  <c r="Y18" i="5" s="1"/>
  <c r="Y12" i="5"/>
  <c r="Y17" i="5" s="1"/>
  <c r="AK52" i="4"/>
  <c r="X81" i="4"/>
  <c r="X88" i="4" s="1"/>
  <c r="X79" i="4"/>
  <c r="V68" i="4"/>
  <c r="W63" i="4"/>
  <c r="W65" i="4" s="1"/>
  <c r="X62" i="4"/>
  <c r="X37" i="4"/>
  <c r="X60" i="4"/>
  <c r="W56" i="4"/>
  <c r="W46" i="4"/>
  <c r="X53" i="4"/>
  <c r="X16" i="4"/>
  <c r="X20" i="4"/>
  <c r="AL31" i="4"/>
  <c r="AL33" i="4" s="1"/>
  <c r="AL34" i="4" s="1"/>
  <c r="AL92" i="4" s="1"/>
  <c r="AN29" i="4"/>
  <c r="AM30" i="4"/>
  <c r="Z7" i="6"/>
  <c r="Z12" i="6"/>
  <c r="AM10" i="4"/>
  <c r="AL11" i="4"/>
  <c r="Y6" i="4"/>
  <c r="Y13" i="4" s="1"/>
  <c r="X8" i="4"/>
  <c r="X9" i="4" s="1"/>
  <c r="AM11" i="6"/>
  <c r="AN10" i="6"/>
  <c r="AN31" i="5" l="1"/>
  <c r="AM32" i="5"/>
  <c r="Y19" i="5"/>
  <c r="Y21" i="5" s="1"/>
  <c r="Y36" i="5" s="1"/>
  <c r="Y38" i="5" s="1"/>
  <c r="Y15" i="6" s="1"/>
  <c r="AM11" i="5"/>
  <c r="AN10" i="5"/>
  <c r="Z6" i="5"/>
  <c r="Y8" i="5"/>
  <c r="Y9" i="5" s="1"/>
  <c r="AL52" i="4"/>
  <c r="X61" i="4"/>
  <c r="X64" i="4" s="1"/>
  <c r="W57" i="4"/>
  <c r="W67" i="4" s="1"/>
  <c r="X54" i="4"/>
  <c r="X18" i="4"/>
  <c r="X25" i="4" s="1"/>
  <c r="X21" i="4"/>
  <c r="X22" i="4" s="1"/>
  <c r="X23" i="4" s="1"/>
  <c r="X24" i="4" s="1"/>
  <c r="AO29" i="4"/>
  <c r="AN30" i="4"/>
  <c r="AM31" i="4"/>
  <c r="AM33" i="4" s="1"/>
  <c r="AM34" i="4" s="1"/>
  <c r="AM92" i="4" s="1"/>
  <c r="AA6" i="6"/>
  <c r="Z8" i="6"/>
  <c r="Z9" i="6" s="1"/>
  <c r="Y7" i="4"/>
  <c r="Y38" i="4" s="1"/>
  <c r="Y42" i="4" s="1"/>
  <c r="Y44" i="4" s="1"/>
  <c r="Y12" i="4"/>
  <c r="AN10" i="4"/>
  <c r="AM11" i="4"/>
  <c r="AN11" i="6"/>
  <c r="AO10" i="6"/>
  <c r="AO31" i="5" l="1"/>
  <c r="AN32" i="5"/>
  <c r="Y26" i="5"/>
  <c r="Y27" i="5" s="1"/>
  <c r="Z24" i="5" s="1"/>
  <c r="Z34" i="5" s="1"/>
  <c r="AN11" i="5"/>
  <c r="AO10" i="5"/>
  <c r="Z12" i="5"/>
  <c r="Z17" i="5" s="1"/>
  <c r="Z7" i="5"/>
  <c r="Z18" i="5" s="1"/>
  <c r="W80" i="4"/>
  <c r="W121" i="4"/>
  <c r="AM52" i="4"/>
  <c r="Y81" i="4"/>
  <c r="Y88" i="4" s="1"/>
  <c r="Y79" i="4"/>
  <c r="W68" i="4"/>
  <c r="X63" i="4"/>
  <c r="X65" i="4" s="1"/>
  <c r="Y62" i="4"/>
  <c r="Y37" i="4"/>
  <c r="Y60" i="4"/>
  <c r="X56" i="4"/>
  <c r="X46" i="4"/>
  <c r="Y53" i="4"/>
  <c r="Y16" i="4"/>
  <c r="Y20" i="4"/>
  <c r="AN31" i="4"/>
  <c r="AN33" i="4" s="1"/>
  <c r="AN34" i="4" s="1"/>
  <c r="AN92" i="4" s="1"/>
  <c r="AP29" i="4"/>
  <c r="AO30" i="4"/>
  <c r="AA12" i="6"/>
  <c r="AA7" i="6"/>
  <c r="AO10" i="4"/>
  <c r="AN11" i="4"/>
  <c r="Y8" i="4"/>
  <c r="Y9" i="4" s="1"/>
  <c r="Z6" i="4"/>
  <c r="Z13" i="4" s="1"/>
  <c r="AO11" i="6"/>
  <c r="AP10" i="6"/>
  <c r="AP31" i="5" l="1"/>
  <c r="AO32" i="5"/>
  <c r="AP10" i="5"/>
  <c r="AO11" i="5"/>
  <c r="Z19" i="5"/>
  <c r="Z21" i="5" s="1"/>
  <c r="Z36" i="5" s="1"/>
  <c r="Z38" i="5" s="1"/>
  <c r="Z15" i="6" s="1"/>
  <c r="AA6" i="5"/>
  <c r="Z8" i="5"/>
  <c r="Z9" i="5" s="1"/>
  <c r="AN52" i="4"/>
  <c r="Y61" i="4"/>
  <c r="Y64" i="4" s="1"/>
  <c r="Y54" i="4"/>
  <c r="X57" i="4"/>
  <c r="X67" i="4" s="1"/>
  <c r="Y18" i="4"/>
  <c r="Y25" i="4" s="1"/>
  <c r="Y21" i="4"/>
  <c r="Y22" i="4" s="1"/>
  <c r="Y23" i="4" s="1"/>
  <c r="Y24" i="4" s="1"/>
  <c r="AQ29" i="4"/>
  <c r="AP30" i="4"/>
  <c r="AO31" i="4"/>
  <c r="AO33" i="4" s="1"/>
  <c r="AO34" i="4" s="1"/>
  <c r="AO92" i="4" s="1"/>
  <c r="AB6" i="6"/>
  <c r="AA8" i="6"/>
  <c r="AA9" i="6" s="1"/>
  <c r="Z7" i="4"/>
  <c r="Z38" i="4" s="1"/>
  <c r="Z42" i="4" s="1"/>
  <c r="Z44" i="4" s="1"/>
  <c r="Z12" i="4"/>
  <c r="AO11" i="4"/>
  <c r="AP10" i="4"/>
  <c r="AP11" i="6"/>
  <c r="AQ10" i="6"/>
  <c r="AQ31" i="5" l="1"/>
  <c r="AP32" i="5"/>
  <c r="Z26" i="5"/>
  <c r="Z27" i="5" s="1"/>
  <c r="AA24" i="5" s="1"/>
  <c r="AA34" i="5" s="1"/>
  <c r="AQ10" i="5"/>
  <c r="AP11" i="5"/>
  <c r="X80" i="4"/>
  <c r="X121" i="4"/>
  <c r="AA7" i="5"/>
  <c r="AA18" i="5" s="1"/>
  <c r="AA12" i="5"/>
  <c r="AA17" i="5" s="1"/>
  <c r="AO52" i="4"/>
  <c r="Z81" i="4"/>
  <c r="Z88" i="4" s="1"/>
  <c r="Z79" i="4"/>
  <c r="X68" i="4"/>
  <c r="Y63" i="4"/>
  <c r="Y65" i="4" s="1"/>
  <c r="Z62" i="4"/>
  <c r="Z37" i="4"/>
  <c r="Z60" i="4"/>
  <c r="Y46" i="4"/>
  <c r="Y56" i="4"/>
  <c r="Z53" i="4"/>
  <c r="Z16" i="4"/>
  <c r="Z20" i="4"/>
  <c r="AR29" i="4"/>
  <c r="AQ30" i="4"/>
  <c r="AP31" i="4"/>
  <c r="AP33" i="4" s="1"/>
  <c r="AP34" i="4" s="1"/>
  <c r="AP92" i="4" s="1"/>
  <c r="AB7" i="6"/>
  <c r="AB12" i="6"/>
  <c r="AP11" i="4"/>
  <c r="AQ10" i="4"/>
  <c r="Z8" i="4"/>
  <c r="Z9" i="4" s="1"/>
  <c r="AA6" i="4"/>
  <c r="AA13" i="4" s="1"/>
  <c r="AQ11" i="6"/>
  <c r="AR10" i="6"/>
  <c r="AR31" i="5" l="1"/>
  <c r="AQ32" i="5"/>
  <c r="AA19" i="5"/>
  <c r="AA21" i="5" s="1"/>
  <c r="AR10" i="5"/>
  <c r="AQ11" i="5"/>
  <c r="AB6" i="5"/>
  <c r="AA8" i="5"/>
  <c r="AA9" i="5" s="1"/>
  <c r="AP52" i="4"/>
  <c r="Z61" i="4"/>
  <c r="Z64" i="4" s="1"/>
  <c r="Y57" i="4"/>
  <c r="Y67" i="4" s="1"/>
  <c r="Z54" i="4"/>
  <c r="Z18" i="4"/>
  <c r="Z25" i="4" s="1"/>
  <c r="Z21" i="4"/>
  <c r="Z22" i="4" s="1"/>
  <c r="Z23" i="4" s="1"/>
  <c r="Z24" i="4" s="1"/>
  <c r="AQ31" i="4"/>
  <c r="AQ33" i="4" s="1"/>
  <c r="AQ34" i="4" s="1"/>
  <c r="AQ92" i="4" s="1"/>
  <c r="AS29" i="4"/>
  <c r="AR30" i="4"/>
  <c r="AB8" i="6"/>
  <c r="AB9" i="6" s="1"/>
  <c r="AC6" i="6"/>
  <c r="AA7" i="4"/>
  <c r="AA38" i="4" s="1"/>
  <c r="AA42" i="4" s="1"/>
  <c r="AA44" i="4" s="1"/>
  <c r="AA12" i="4"/>
  <c r="AR10" i="4"/>
  <c r="AQ11" i="4"/>
  <c r="AR11" i="6"/>
  <c r="AS10" i="6"/>
  <c r="AA26" i="5" l="1"/>
  <c r="AA27" i="5" s="1"/>
  <c r="AB24" i="5" s="1"/>
  <c r="AB34" i="5" s="1"/>
  <c r="AA36" i="5"/>
  <c r="AA38" i="5" s="1"/>
  <c r="AA15" i="6" s="1"/>
  <c r="AS31" i="5"/>
  <c r="AR32" i="5"/>
  <c r="AS10" i="5"/>
  <c r="AR11" i="5"/>
  <c r="Y80" i="4"/>
  <c r="Y121" i="4"/>
  <c r="AB7" i="5"/>
  <c r="AB18" i="5" s="1"/>
  <c r="AB12" i="5"/>
  <c r="AB17" i="5" s="1"/>
  <c r="AQ52" i="4"/>
  <c r="AA81" i="4"/>
  <c r="AA88" i="4" s="1"/>
  <c r="AA79" i="4"/>
  <c r="Y68" i="4"/>
  <c r="Z63" i="4"/>
  <c r="Z65" i="4" s="1"/>
  <c r="AA62" i="4"/>
  <c r="AA37" i="4"/>
  <c r="AA60" i="4"/>
  <c r="Z46" i="4"/>
  <c r="Z56" i="4"/>
  <c r="AA53" i="4"/>
  <c r="AA16" i="4"/>
  <c r="AA20" i="4"/>
  <c r="AT29" i="4"/>
  <c r="AS30" i="4"/>
  <c r="AR31" i="4"/>
  <c r="AR33" i="4" s="1"/>
  <c r="AR34" i="4" s="1"/>
  <c r="AR92" i="4" s="1"/>
  <c r="AC7" i="6"/>
  <c r="AC12" i="6"/>
  <c r="AS10" i="4"/>
  <c r="AR11" i="4"/>
  <c r="AB6" i="4"/>
  <c r="AB13" i="4" s="1"/>
  <c r="AA8" i="4"/>
  <c r="AA9" i="4" s="1"/>
  <c r="AS11" i="6"/>
  <c r="AT10" i="6"/>
  <c r="AT31" i="5" l="1"/>
  <c r="AS32" i="5"/>
  <c r="AB19" i="5"/>
  <c r="AB21" i="5" s="1"/>
  <c r="AB36" i="5" s="1"/>
  <c r="AB38" i="5" s="1"/>
  <c r="AB15" i="6" s="1"/>
  <c r="AT10" i="5"/>
  <c r="AS11" i="5"/>
  <c r="AB8" i="5"/>
  <c r="AB9" i="5" s="1"/>
  <c r="AC6" i="5"/>
  <c r="Z57" i="4"/>
  <c r="Z67" i="4" s="1"/>
  <c r="Z68" i="4" s="1"/>
  <c r="AR52" i="4"/>
  <c r="AA61" i="4"/>
  <c r="AA64" i="4" s="1"/>
  <c r="AA54" i="4"/>
  <c r="AA18" i="4"/>
  <c r="AA25" i="4" s="1"/>
  <c r="AA21" i="4"/>
  <c r="AA22" i="4" s="1"/>
  <c r="AA23" i="4" s="1"/>
  <c r="AA24" i="4" s="1"/>
  <c r="AS31" i="4"/>
  <c r="AS33" i="4" s="1"/>
  <c r="AS34" i="4" s="1"/>
  <c r="AS92" i="4" s="1"/>
  <c r="AU29" i="4"/>
  <c r="AT30" i="4"/>
  <c r="AC8" i="6"/>
  <c r="AC9" i="6" s="1"/>
  <c r="AD6" i="6"/>
  <c r="AB7" i="4"/>
  <c r="AB38" i="4" s="1"/>
  <c r="AB42" i="4" s="1"/>
  <c r="AB44" i="4" s="1"/>
  <c r="AB12" i="4"/>
  <c r="AS11" i="4"/>
  <c r="AT10" i="4"/>
  <c r="AT11" i="6"/>
  <c r="AU10" i="6"/>
  <c r="AU31" i="5" l="1"/>
  <c r="AT32" i="5"/>
  <c r="AB26" i="5"/>
  <c r="AB27" i="5" s="1"/>
  <c r="AC24" i="5" s="1"/>
  <c r="AC34" i="5" s="1"/>
  <c r="AU10" i="5"/>
  <c r="AT11" i="5"/>
  <c r="Z80" i="4"/>
  <c r="Z121" i="4"/>
  <c r="AC7" i="5"/>
  <c r="AC18" i="5" s="1"/>
  <c r="AC12" i="5"/>
  <c r="AC17" i="5" s="1"/>
  <c r="AB81" i="4"/>
  <c r="AB88" i="4" s="1"/>
  <c r="AB79" i="4"/>
  <c r="AS52" i="4"/>
  <c r="AA63" i="4"/>
  <c r="AA65" i="4" s="1"/>
  <c r="AB62" i="4"/>
  <c r="AB37" i="4"/>
  <c r="AB60" i="4"/>
  <c r="AA56" i="4"/>
  <c r="AA46" i="4"/>
  <c r="AB53" i="4"/>
  <c r="AB16" i="4"/>
  <c r="AB20" i="4"/>
  <c r="AV29" i="4"/>
  <c r="AU30" i="4"/>
  <c r="AT31" i="4"/>
  <c r="AT33" i="4" s="1"/>
  <c r="AT34" i="4" s="1"/>
  <c r="AT92" i="4" s="1"/>
  <c r="AD7" i="6"/>
  <c r="AD12" i="6"/>
  <c r="AT11" i="4"/>
  <c r="AU10" i="4"/>
  <c r="AB8" i="4"/>
  <c r="AB9" i="4" s="1"/>
  <c r="AC6" i="4"/>
  <c r="AC13" i="4" s="1"/>
  <c r="AU11" i="6"/>
  <c r="AV10" i="6"/>
  <c r="AV31" i="5" l="1"/>
  <c r="AU32" i="5"/>
  <c r="AC19" i="5"/>
  <c r="AC21" i="5" s="1"/>
  <c r="AC36" i="5" s="1"/>
  <c r="AC38" i="5" s="1"/>
  <c r="AC15" i="6" s="1"/>
  <c r="AV10" i="5"/>
  <c r="AU11" i="5"/>
  <c r="AC8" i="5"/>
  <c r="AC9" i="5" s="1"/>
  <c r="AD6" i="5"/>
  <c r="AT52" i="4"/>
  <c r="AB61" i="4"/>
  <c r="AB64" i="4" s="1"/>
  <c r="AB54" i="4"/>
  <c r="AA57" i="4"/>
  <c r="AA67" i="4" s="1"/>
  <c r="AB18" i="4"/>
  <c r="AB25" i="4" s="1"/>
  <c r="AB21" i="4"/>
  <c r="AB22" i="4" s="1"/>
  <c r="AB23" i="4" s="1"/>
  <c r="AB24" i="4" s="1"/>
  <c r="AU31" i="4"/>
  <c r="AU33" i="4" s="1"/>
  <c r="AU34" i="4" s="1"/>
  <c r="AU92" i="4" s="1"/>
  <c r="AW29" i="4"/>
  <c r="AV30" i="4"/>
  <c r="AE6" i="6"/>
  <c r="AD8" i="6"/>
  <c r="AD9" i="6" s="1"/>
  <c r="AC12" i="4"/>
  <c r="AC7" i="4"/>
  <c r="AC38" i="4" s="1"/>
  <c r="AC42" i="4" s="1"/>
  <c r="AC44" i="4" s="1"/>
  <c r="AV10" i="4"/>
  <c r="AU11" i="4"/>
  <c r="AW10" i="6"/>
  <c r="AV11" i="6"/>
  <c r="AW31" i="5" l="1"/>
  <c r="AV32" i="5"/>
  <c r="AC26" i="5"/>
  <c r="AC27" i="5" s="1"/>
  <c r="AD24" i="5" s="1"/>
  <c r="AD34" i="5" s="1"/>
  <c r="AW10" i="5"/>
  <c r="AV11" i="5"/>
  <c r="AA80" i="4"/>
  <c r="AA121" i="4"/>
  <c r="AD7" i="5"/>
  <c r="AD18" i="5" s="1"/>
  <c r="AD12" i="5"/>
  <c r="AD17" i="5" s="1"/>
  <c r="AU52" i="4"/>
  <c r="AC81" i="4"/>
  <c r="AC88" i="4" s="1"/>
  <c r="AC79" i="4"/>
  <c r="AA68" i="4"/>
  <c r="AB63" i="4"/>
  <c r="AB65" i="4" s="1"/>
  <c r="AC62" i="4"/>
  <c r="AC37" i="4"/>
  <c r="AC60" i="4"/>
  <c r="AB56" i="4"/>
  <c r="AB46" i="4"/>
  <c r="AC53" i="4"/>
  <c r="AC16" i="4"/>
  <c r="AC20" i="4"/>
  <c r="AX29" i="4"/>
  <c r="AW30" i="4"/>
  <c r="AV31" i="4"/>
  <c r="AV33" i="4" s="1"/>
  <c r="AV34" i="4" s="1"/>
  <c r="AV92" i="4" s="1"/>
  <c r="AE12" i="6"/>
  <c r="AE7" i="6"/>
  <c r="AW10" i="4"/>
  <c r="AV11" i="4"/>
  <c r="AD6" i="4"/>
  <c r="AD13" i="4" s="1"/>
  <c r="AC8" i="4"/>
  <c r="AC9" i="4" s="1"/>
  <c r="AX10" i="6"/>
  <c r="AW11" i="6"/>
  <c r="AX31" i="5" l="1"/>
  <c r="AW32" i="5"/>
  <c r="AD19" i="5"/>
  <c r="AD21" i="5" s="1"/>
  <c r="AD36" i="5" s="1"/>
  <c r="AD38" i="5" s="1"/>
  <c r="AD15" i="6" s="1"/>
  <c r="AX10" i="5"/>
  <c r="AW11" i="5"/>
  <c r="AE6" i="5"/>
  <c r="AD8" i="5"/>
  <c r="AD9" i="5" s="1"/>
  <c r="AV52" i="4"/>
  <c r="AC61" i="4"/>
  <c r="AC64" i="4" s="1"/>
  <c r="AB57" i="4"/>
  <c r="AB67" i="4" s="1"/>
  <c r="AC54" i="4"/>
  <c r="AC18" i="4"/>
  <c r="AC25" i="4" s="1"/>
  <c r="AC21" i="4"/>
  <c r="AC22" i="4" s="1"/>
  <c r="AC23" i="4" s="1"/>
  <c r="AC24" i="4" s="1"/>
  <c r="AW31" i="4"/>
  <c r="AW33" i="4" s="1"/>
  <c r="AW34" i="4" s="1"/>
  <c r="AW92" i="4" s="1"/>
  <c r="AY29" i="4"/>
  <c r="AX30" i="4"/>
  <c r="AF6" i="6"/>
  <c r="AE8" i="6"/>
  <c r="AE9" i="6" s="1"/>
  <c r="AD7" i="4"/>
  <c r="AD38" i="4" s="1"/>
  <c r="AD42" i="4" s="1"/>
  <c r="AD44" i="4" s="1"/>
  <c r="AD12" i="4"/>
  <c r="AW11" i="4"/>
  <c r="AX10" i="4"/>
  <c r="AY10" i="6"/>
  <c r="AX11" i="6"/>
  <c r="AY31" i="5" l="1"/>
  <c r="AX32" i="5"/>
  <c r="AD26" i="5"/>
  <c r="AD27" i="5" s="1"/>
  <c r="AE24" i="5" s="1"/>
  <c r="AE34" i="5" s="1"/>
  <c r="AY10" i="5"/>
  <c r="AX11" i="5"/>
  <c r="AB80" i="4"/>
  <c r="AB121" i="4"/>
  <c r="AE12" i="5"/>
  <c r="AE17" i="5" s="1"/>
  <c r="AE7" i="5"/>
  <c r="AE18" i="5" s="1"/>
  <c r="AC63" i="4"/>
  <c r="AW52" i="4"/>
  <c r="AD81" i="4"/>
  <c r="AD88" i="4" s="1"/>
  <c r="AD79" i="4"/>
  <c r="AB68" i="4"/>
  <c r="AD62" i="4"/>
  <c r="AC65" i="4"/>
  <c r="AD37" i="4"/>
  <c r="AD60" i="4"/>
  <c r="AC56" i="4"/>
  <c r="AC46" i="4"/>
  <c r="AD53" i="4"/>
  <c r="AD16" i="4"/>
  <c r="AD20" i="4"/>
  <c r="AX31" i="4"/>
  <c r="AX33" i="4" s="1"/>
  <c r="AX34" i="4" s="1"/>
  <c r="AX92" i="4" s="1"/>
  <c r="AZ29" i="4"/>
  <c r="AY30" i="4"/>
  <c r="AF12" i="6"/>
  <c r="AF7" i="6"/>
  <c r="AY10" i="4"/>
  <c r="AX11" i="4"/>
  <c r="AD8" i="4"/>
  <c r="AD9" i="4" s="1"/>
  <c r="AE6" i="4"/>
  <c r="AE13" i="4" s="1"/>
  <c r="AZ10" i="6"/>
  <c r="AY11" i="6"/>
  <c r="AZ31" i="5" l="1"/>
  <c r="AY32" i="5"/>
  <c r="AE19" i="5"/>
  <c r="AE21" i="5" s="1"/>
  <c r="AZ10" i="5"/>
  <c r="AY11" i="5"/>
  <c r="AF6" i="5"/>
  <c r="AE8" i="5"/>
  <c r="AE9" i="5" s="1"/>
  <c r="AX52" i="4"/>
  <c r="AD61" i="4"/>
  <c r="AD63" i="4" s="1"/>
  <c r="AD54" i="4"/>
  <c r="AC57" i="4"/>
  <c r="AC67" i="4" s="1"/>
  <c r="AD18" i="4"/>
  <c r="AD25" i="4" s="1"/>
  <c r="AD21" i="4"/>
  <c r="AD22" i="4" s="1"/>
  <c r="AD23" i="4" s="1"/>
  <c r="AD24" i="4" s="1"/>
  <c r="AY31" i="4"/>
  <c r="AY33" i="4" s="1"/>
  <c r="AY34" i="4" s="1"/>
  <c r="AY92" i="4" s="1"/>
  <c r="BA29" i="4"/>
  <c r="AZ30" i="4"/>
  <c r="AG6" i="6"/>
  <c r="AF8" i="6"/>
  <c r="AF9" i="6" s="1"/>
  <c r="AE12" i="4"/>
  <c r="AE7" i="4"/>
  <c r="AE38" i="4" s="1"/>
  <c r="AE42" i="4" s="1"/>
  <c r="AE44" i="4" s="1"/>
  <c r="AZ10" i="4"/>
  <c r="AY11" i="4"/>
  <c r="BA10" i="6"/>
  <c r="AZ11" i="6"/>
  <c r="AE26" i="5" l="1"/>
  <c r="AE27" i="5" s="1"/>
  <c r="AF24" i="5" s="1"/>
  <c r="AF34" i="5" s="1"/>
  <c r="AE36" i="5"/>
  <c r="AE38" i="5" s="1"/>
  <c r="AE15" i="6" s="1"/>
  <c r="BA31" i="5"/>
  <c r="AZ32" i="5"/>
  <c r="AZ11" i="5"/>
  <c r="BA10" i="5"/>
  <c r="AC80" i="4"/>
  <c r="AC121" i="4"/>
  <c r="AF12" i="5"/>
  <c r="AF17" i="5" s="1"/>
  <c r="AF7" i="5"/>
  <c r="AF18" i="5" s="1"/>
  <c r="AE81" i="4"/>
  <c r="AE88" i="4" s="1"/>
  <c r="AE79" i="4"/>
  <c r="AY52" i="4"/>
  <c r="AC68" i="4"/>
  <c r="AD64" i="4"/>
  <c r="AD65" i="4" s="1"/>
  <c r="AE62" i="4"/>
  <c r="AE37" i="4"/>
  <c r="AE60" i="4"/>
  <c r="AD46" i="4"/>
  <c r="AD56" i="4"/>
  <c r="AE53" i="4"/>
  <c r="AE16" i="4"/>
  <c r="AE20" i="4"/>
  <c r="AZ31" i="4"/>
  <c r="AZ33" i="4" s="1"/>
  <c r="AZ34" i="4" s="1"/>
  <c r="AZ92" i="4" s="1"/>
  <c r="BB29" i="4"/>
  <c r="BA30" i="4"/>
  <c r="AG7" i="6"/>
  <c r="AG12" i="6"/>
  <c r="BA10" i="4"/>
  <c r="AZ11" i="4"/>
  <c r="AE8" i="4"/>
  <c r="AE9" i="4" s="1"/>
  <c r="AF6" i="4"/>
  <c r="AF13" i="4" s="1"/>
  <c r="BA11" i="6"/>
  <c r="BB10" i="6"/>
  <c r="BB31" i="5" l="1"/>
  <c r="BA32" i="5"/>
  <c r="BB10" i="5"/>
  <c r="BA11" i="5"/>
  <c r="AF19" i="5"/>
  <c r="AF21" i="5" s="1"/>
  <c r="AF36" i="5" s="1"/>
  <c r="AF38" i="5" s="1"/>
  <c r="AF15" i="6" s="1"/>
  <c r="AG6" i="5"/>
  <c r="AF8" i="5"/>
  <c r="AF9" i="5" s="1"/>
  <c r="AD57" i="4"/>
  <c r="AD67" i="4" s="1"/>
  <c r="AZ52" i="4"/>
  <c r="AE61" i="4"/>
  <c r="AE64" i="4" s="1"/>
  <c r="AE54" i="4"/>
  <c r="AE18" i="4"/>
  <c r="AE25" i="4" s="1"/>
  <c r="AE21" i="4"/>
  <c r="AE22" i="4" s="1"/>
  <c r="AE23" i="4" s="1"/>
  <c r="AE24" i="4" s="1"/>
  <c r="BA31" i="4"/>
  <c r="BA33" i="4" s="1"/>
  <c r="BA34" i="4" s="1"/>
  <c r="BA92" i="4" s="1"/>
  <c r="BC29" i="4"/>
  <c r="BB30" i="4"/>
  <c r="AG8" i="6"/>
  <c r="AG9" i="6" s="1"/>
  <c r="AH6" i="6"/>
  <c r="AF12" i="4"/>
  <c r="AF7" i="4"/>
  <c r="AF38" i="4" s="1"/>
  <c r="AF42" i="4" s="1"/>
  <c r="AF44" i="4" s="1"/>
  <c r="BA11" i="4"/>
  <c r="BB10" i="4"/>
  <c r="BC10" i="6"/>
  <c r="BB11" i="6"/>
  <c r="BC31" i="5" l="1"/>
  <c r="BB32" i="5"/>
  <c r="AF26" i="5"/>
  <c r="AF27" i="5" s="1"/>
  <c r="AG24" i="5" s="1"/>
  <c r="AG34" i="5" s="1"/>
  <c r="BB11" i="5"/>
  <c r="BC10" i="5"/>
  <c r="AE63" i="4"/>
  <c r="AD80" i="4"/>
  <c r="AD121" i="4"/>
  <c r="AG12" i="5"/>
  <c r="AG17" i="5" s="1"/>
  <c r="AG7" i="5"/>
  <c r="AG18" i="5" s="1"/>
  <c r="BA52" i="4"/>
  <c r="AF81" i="4"/>
  <c r="AF88" i="4" s="1"/>
  <c r="AF79" i="4"/>
  <c r="AD68" i="4"/>
  <c r="AE65" i="4"/>
  <c r="AF62" i="4"/>
  <c r="AF37" i="4"/>
  <c r="AF60" i="4"/>
  <c r="AE46" i="4"/>
  <c r="AE56" i="4"/>
  <c r="AF53" i="4"/>
  <c r="AF16" i="4"/>
  <c r="AF20" i="4"/>
  <c r="BB31" i="4"/>
  <c r="BB33" i="4" s="1"/>
  <c r="BB34" i="4" s="1"/>
  <c r="BB92" i="4" s="1"/>
  <c r="BD29" i="4"/>
  <c r="BC30" i="4"/>
  <c r="AH12" i="6"/>
  <c r="AH7" i="6"/>
  <c r="BC10" i="4"/>
  <c r="BB11" i="4"/>
  <c r="AG6" i="4"/>
  <c r="AG13" i="4" s="1"/>
  <c r="AF8" i="4"/>
  <c r="AF9" i="4" s="1"/>
  <c r="BD10" i="6"/>
  <c r="BC11" i="6"/>
  <c r="BD31" i="5" l="1"/>
  <c r="BC32" i="5"/>
  <c r="AG19" i="5"/>
  <c r="AG21" i="5" s="1"/>
  <c r="AG36" i="5" s="1"/>
  <c r="AG38" i="5" s="1"/>
  <c r="AG15" i="6" s="1"/>
  <c r="BD10" i="5"/>
  <c r="BC11" i="5"/>
  <c r="AE57" i="4"/>
  <c r="AE67" i="4" s="1"/>
  <c r="AE80" i="4" s="1"/>
  <c r="AH6" i="5"/>
  <c r="AG8" i="5"/>
  <c r="AG9" i="5" s="1"/>
  <c r="BB52" i="4"/>
  <c r="AF61" i="4"/>
  <c r="AF63" i="4" s="1"/>
  <c r="AF54" i="4"/>
  <c r="AF21" i="4"/>
  <c r="AF22" i="4" s="1"/>
  <c r="AF23" i="4" s="1"/>
  <c r="AF24" i="4" s="1"/>
  <c r="AF18" i="4"/>
  <c r="AF25" i="4" s="1"/>
  <c r="BC31" i="4"/>
  <c r="BC33" i="4" s="1"/>
  <c r="BC34" i="4" s="1"/>
  <c r="BC92" i="4" s="1"/>
  <c r="BE29" i="4"/>
  <c r="BD30" i="4"/>
  <c r="AI6" i="6"/>
  <c r="AH8" i="6"/>
  <c r="AH9" i="6" s="1"/>
  <c r="AG12" i="4"/>
  <c r="AG7" i="4"/>
  <c r="AG38" i="4" s="1"/>
  <c r="AG42" i="4" s="1"/>
  <c r="AG44" i="4" s="1"/>
  <c r="BC11" i="4"/>
  <c r="BD10" i="4"/>
  <c r="BD11" i="6"/>
  <c r="BE10" i="6"/>
  <c r="AE68" i="4" l="1"/>
  <c r="BE31" i="5"/>
  <c r="BD32" i="5"/>
  <c r="AG26" i="5"/>
  <c r="AG27" i="5" s="1"/>
  <c r="AH24" i="5" s="1"/>
  <c r="AH34" i="5" s="1"/>
  <c r="BD11" i="5"/>
  <c r="BE10" i="5"/>
  <c r="AE121" i="4"/>
  <c r="AH12" i="5"/>
  <c r="AH17" i="5" s="1"/>
  <c r="AH7" i="5"/>
  <c r="AH18" i="5" s="1"/>
  <c r="BC52" i="4"/>
  <c r="AG81" i="4"/>
  <c r="AG88" i="4" s="1"/>
  <c r="AG79" i="4"/>
  <c r="AF64" i="4"/>
  <c r="AF65" i="4" s="1"/>
  <c r="AG62" i="4"/>
  <c r="AG37" i="4"/>
  <c r="AG60" i="4"/>
  <c r="AF56" i="4"/>
  <c r="AF46" i="4"/>
  <c r="AG53" i="4"/>
  <c r="AG16" i="4"/>
  <c r="AG20" i="4"/>
  <c r="BD31" i="4"/>
  <c r="BD33" i="4" s="1"/>
  <c r="BD34" i="4" s="1"/>
  <c r="BD92" i="4" s="1"/>
  <c r="BF29" i="4"/>
  <c r="BE30" i="4"/>
  <c r="AI7" i="6"/>
  <c r="AI12" i="6"/>
  <c r="AH6" i="4"/>
  <c r="AH13" i="4" s="1"/>
  <c r="AG8" i="4"/>
  <c r="AG9" i="4" s="1"/>
  <c r="BD11" i="4"/>
  <c r="BE10" i="4"/>
  <c r="BF10" i="6"/>
  <c r="BE11" i="6"/>
  <c r="BF31" i="5" l="1"/>
  <c r="BE32" i="5"/>
  <c r="BF10" i="5"/>
  <c r="BE11" i="5"/>
  <c r="AH19" i="5"/>
  <c r="AH21" i="5" s="1"/>
  <c r="AH36" i="5" s="1"/>
  <c r="AH38" i="5" s="1"/>
  <c r="AH15" i="6" s="1"/>
  <c r="AI6" i="5"/>
  <c r="AH8" i="5"/>
  <c r="AH9" i="5" s="1"/>
  <c r="BD52" i="4"/>
  <c r="AG61" i="4"/>
  <c r="AG63" i="4" s="1"/>
  <c r="AG54" i="4"/>
  <c r="AF57" i="4"/>
  <c r="AF67" i="4" s="1"/>
  <c r="AG18" i="4"/>
  <c r="AG25" i="4" s="1"/>
  <c r="AG21" i="4"/>
  <c r="AG22" i="4" s="1"/>
  <c r="AG23" i="4" s="1"/>
  <c r="AG24" i="4" s="1"/>
  <c r="BE31" i="4"/>
  <c r="BE33" i="4" s="1"/>
  <c r="BE34" i="4" s="1"/>
  <c r="BE92" i="4" s="1"/>
  <c r="BG29" i="4"/>
  <c r="BF30" i="4"/>
  <c r="AJ6" i="6"/>
  <c r="AI8" i="6"/>
  <c r="AI9" i="6" s="1"/>
  <c r="BF10" i="4"/>
  <c r="BE11" i="4"/>
  <c r="AH7" i="4"/>
  <c r="AH38" i="4" s="1"/>
  <c r="AH42" i="4" s="1"/>
  <c r="AH44" i="4" s="1"/>
  <c r="AH12" i="4"/>
  <c r="AH79" i="4" s="1"/>
  <c r="BF11" i="6"/>
  <c r="BG10" i="6"/>
  <c r="BG31" i="5" l="1"/>
  <c r="BF32" i="5"/>
  <c r="AH26" i="5"/>
  <c r="AH27" i="5" s="1"/>
  <c r="AI24" i="5" s="1"/>
  <c r="AI34" i="5" s="1"/>
  <c r="BG10" i="5"/>
  <c r="BF11" i="5"/>
  <c r="AI12" i="5"/>
  <c r="AI17" i="5" s="1"/>
  <c r="AI7" i="5"/>
  <c r="AI18" i="5" s="1"/>
  <c r="AF80" i="4"/>
  <c r="AF121" i="4"/>
  <c r="BE52" i="4"/>
  <c r="AF68" i="4"/>
  <c r="AG64" i="4"/>
  <c r="AG65" i="4" s="1"/>
  <c r="AH62" i="4"/>
  <c r="AH37" i="4"/>
  <c r="AH60" i="4"/>
  <c r="AG46" i="4"/>
  <c r="AG56" i="4"/>
  <c r="AH53" i="4"/>
  <c r="AH16" i="4"/>
  <c r="AH20" i="4"/>
  <c r="BF31" i="4"/>
  <c r="BF33" i="4" s="1"/>
  <c r="BF34" i="4" s="1"/>
  <c r="BF92" i="4" s="1"/>
  <c r="BH29" i="4"/>
  <c r="BG30" i="4"/>
  <c r="AJ7" i="6"/>
  <c r="AJ12" i="6"/>
  <c r="AI6" i="4"/>
  <c r="AI13" i="4" s="1"/>
  <c r="AH8" i="4"/>
  <c r="AH9" i="4" s="1"/>
  <c r="BG10" i="4"/>
  <c r="BF11" i="4"/>
  <c r="BG11" i="6"/>
  <c r="BH10" i="6"/>
  <c r="BH31" i="5" l="1"/>
  <c r="BG32" i="5"/>
  <c r="AI19" i="5"/>
  <c r="AI21" i="5" s="1"/>
  <c r="AI36" i="5" s="1"/>
  <c r="AI38" i="5" s="1"/>
  <c r="AI15" i="6" s="1"/>
  <c r="BH10" i="5"/>
  <c r="BG11" i="5"/>
  <c r="AG57" i="4"/>
  <c r="AI8" i="5"/>
  <c r="AI9" i="5" s="1"/>
  <c r="AJ6" i="5"/>
  <c r="BF52" i="4"/>
  <c r="AG67" i="4"/>
  <c r="AH61" i="4"/>
  <c r="AH64" i="4" s="1"/>
  <c r="AH54" i="4"/>
  <c r="AH18" i="4"/>
  <c r="AH25" i="4" s="1"/>
  <c r="AH21" i="4"/>
  <c r="AH22" i="4" s="1"/>
  <c r="AH23" i="4" s="1"/>
  <c r="AH24" i="4" s="1"/>
  <c r="BI29" i="4"/>
  <c r="BH30" i="4"/>
  <c r="BG31" i="4"/>
  <c r="BG33" i="4" s="1"/>
  <c r="BG34" i="4" s="1"/>
  <c r="BG92" i="4" s="1"/>
  <c r="AK6" i="6"/>
  <c r="AJ8" i="6"/>
  <c r="AJ9" i="6" s="1"/>
  <c r="BH10" i="4"/>
  <c r="BG11" i="4"/>
  <c r="AI12" i="4"/>
  <c r="AI79" i="4" s="1"/>
  <c r="AI7" i="4"/>
  <c r="AI38" i="4" s="1"/>
  <c r="AI42" i="4" s="1"/>
  <c r="AI44" i="4" s="1"/>
  <c r="BH11" i="6"/>
  <c r="BI10" i="6"/>
  <c r="BI31" i="5" l="1"/>
  <c r="BH32" i="5"/>
  <c r="AI26" i="5"/>
  <c r="AI27" i="5" s="1"/>
  <c r="AJ24" i="5" s="1"/>
  <c r="AJ34" i="5" s="1"/>
  <c r="BI10" i="5"/>
  <c r="BH11" i="5"/>
  <c r="AG80" i="4"/>
  <c r="AG121" i="4"/>
  <c r="AJ7" i="5"/>
  <c r="AJ18" i="5" s="1"/>
  <c r="AJ12" i="5"/>
  <c r="AJ17" i="5" s="1"/>
  <c r="AH63" i="4"/>
  <c r="BG52" i="4"/>
  <c r="AG68" i="4"/>
  <c r="AI62" i="4"/>
  <c r="AH65" i="4"/>
  <c r="AI37" i="4"/>
  <c r="AI60" i="4"/>
  <c r="AH56" i="4"/>
  <c r="AH46" i="4"/>
  <c r="AI53" i="4"/>
  <c r="AI16" i="4"/>
  <c r="AI20" i="4"/>
  <c r="BH31" i="4"/>
  <c r="BH33" i="4" s="1"/>
  <c r="BH34" i="4" s="1"/>
  <c r="BH92" i="4" s="1"/>
  <c r="BJ29" i="4"/>
  <c r="BI30" i="4"/>
  <c r="AK7" i="6"/>
  <c r="AK12" i="6"/>
  <c r="AI8" i="4"/>
  <c r="AI9" i="4" s="1"/>
  <c r="AJ6" i="4"/>
  <c r="AJ13" i="4" s="1"/>
  <c r="BI10" i="4"/>
  <c r="BH11" i="4"/>
  <c r="BI11" i="6"/>
  <c r="BJ10" i="6"/>
  <c r="BJ31" i="5" l="1"/>
  <c r="BI32" i="5"/>
  <c r="AJ19" i="5"/>
  <c r="AJ21" i="5" s="1"/>
  <c r="AJ36" i="5" s="1"/>
  <c r="AJ38" i="5" s="1"/>
  <c r="AJ15" i="6" s="1"/>
  <c r="BJ10" i="5"/>
  <c r="BI11" i="5"/>
  <c r="AK6" i="5"/>
  <c r="AJ8" i="5"/>
  <c r="AJ9" i="5" s="1"/>
  <c r="BH52" i="4"/>
  <c r="AI61" i="4"/>
  <c r="AI63" i="4" s="1"/>
  <c r="AH57" i="4"/>
  <c r="AH67" i="4" s="1"/>
  <c r="AI54" i="4"/>
  <c r="AI18" i="4"/>
  <c r="AI25" i="4" s="1"/>
  <c r="AI21" i="4"/>
  <c r="AI22" i="4" s="1"/>
  <c r="AI23" i="4" s="1"/>
  <c r="AI24" i="4" s="1"/>
  <c r="BI31" i="4"/>
  <c r="BI33" i="4" s="1"/>
  <c r="BI34" i="4" s="1"/>
  <c r="BI92" i="4" s="1"/>
  <c r="BK29" i="4"/>
  <c r="BJ30" i="4"/>
  <c r="AL6" i="6"/>
  <c r="AK8" i="6"/>
  <c r="AK9" i="6" s="1"/>
  <c r="BJ10" i="4"/>
  <c r="BI11" i="4"/>
  <c r="AJ7" i="4"/>
  <c r="AJ12" i="4"/>
  <c r="AJ79" i="4" s="1"/>
  <c r="BJ11" i="6"/>
  <c r="BK10" i="6"/>
  <c r="BK31" i="5" l="1"/>
  <c r="BJ32" i="5"/>
  <c r="AJ26" i="5"/>
  <c r="AJ27" i="5" s="1"/>
  <c r="AK24" i="5" s="1"/>
  <c r="AK34" i="5" s="1"/>
  <c r="BK10" i="5"/>
  <c r="BJ11" i="5"/>
  <c r="AH80" i="4"/>
  <c r="AH121" i="4"/>
  <c r="AK7" i="5"/>
  <c r="AK18" i="5" s="1"/>
  <c r="AK12" i="5"/>
  <c r="AK17" i="5" s="1"/>
  <c r="BI52" i="4"/>
  <c r="AH68" i="4"/>
  <c r="AH81" i="4"/>
  <c r="AH88" i="4" s="1"/>
  <c r="AJ38" i="4"/>
  <c r="AJ42" i="4" s="1"/>
  <c r="AJ44" i="4" s="1"/>
  <c r="AJ62" i="4"/>
  <c r="AI64" i="4"/>
  <c r="AI65" i="4" s="1"/>
  <c r="AJ37" i="4"/>
  <c r="AJ60" i="4"/>
  <c r="AI46" i="4"/>
  <c r="AI56" i="4"/>
  <c r="AJ53" i="4"/>
  <c r="AJ16" i="4"/>
  <c r="AJ20" i="4"/>
  <c r="BJ31" i="4"/>
  <c r="BJ33" i="4" s="1"/>
  <c r="BJ34" i="4" s="1"/>
  <c r="BJ92" i="4" s="1"/>
  <c r="BL29" i="4"/>
  <c r="BK30" i="4"/>
  <c r="AL12" i="6"/>
  <c r="AL7" i="6"/>
  <c r="AJ8" i="4"/>
  <c r="AJ9" i="4" s="1"/>
  <c r="AK6" i="4"/>
  <c r="AK13" i="4" s="1"/>
  <c r="BJ11" i="4"/>
  <c r="BK10" i="4"/>
  <c r="BK11" i="6"/>
  <c r="BL10" i="6"/>
  <c r="BL31" i="5" l="1"/>
  <c r="BK32" i="5"/>
  <c r="AK19" i="5"/>
  <c r="AK21" i="5" s="1"/>
  <c r="AK36" i="5" s="1"/>
  <c r="AK38" i="5" s="1"/>
  <c r="AK15" i="6" s="1"/>
  <c r="BL10" i="5"/>
  <c r="BK11" i="5"/>
  <c r="AL6" i="5"/>
  <c r="AK8" i="5"/>
  <c r="AK9" i="5" s="1"/>
  <c r="BJ52" i="4"/>
  <c r="AJ61" i="4"/>
  <c r="AJ64" i="4" s="1"/>
  <c r="AI57" i="4"/>
  <c r="AI67" i="4" s="1"/>
  <c r="AJ54" i="4"/>
  <c r="AJ18" i="4"/>
  <c r="AJ25" i="4" s="1"/>
  <c r="AJ21" i="4"/>
  <c r="AJ22" i="4" s="1"/>
  <c r="AJ23" i="4" s="1"/>
  <c r="AJ24" i="4" s="1"/>
  <c r="BK31" i="4"/>
  <c r="BK33" i="4" s="1"/>
  <c r="BK34" i="4" s="1"/>
  <c r="BK92" i="4" s="1"/>
  <c r="BM29" i="4"/>
  <c r="BL30" i="4"/>
  <c r="AM6" i="6"/>
  <c r="AL8" i="6"/>
  <c r="AL9" i="6" s="1"/>
  <c r="BK11" i="4"/>
  <c r="BL10" i="4"/>
  <c r="AK7" i="4"/>
  <c r="AK38" i="4" s="1"/>
  <c r="AK42" i="4" s="1"/>
  <c r="AK44" i="4" s="1"/>
  <c r="AK12" i="4"/>
  <c r="AK79" i="4" s="1"/>
  <c r="BM10" i="6"/>
  <c r="BL11" i="6"/>
  <c r="BM31" i="5" l="1"/>
  <c r="BL32" i="5"/>
  <c r="AK26" i="5"/>
  <c r="AK27" i="5" s="1"/>
  <c r="AL24" i="5" s="1"/>
  <c r="AL34" i="5" s="1"/>
  <c r="BM10" i="5"/>
  <c r="BL11" i="5"/>
  <c r="BL17" i="5" s="1"/>
  <c r="AL12" i="5"/>
  <c r="AL17" i="5" s="1"/>
  <c r="AL7" i="5"/>
  <c r="AL18" i="5" s="1"/>
  <c r="AI80" i="4"/>
  <c r="AI121" i="4"/>
  <c r="BK52" i="4"/>
  <c r="AI68" i="4"/>
  <c r="AI81" i="4"/>
  <c r="AI88" i="4" s="1"/>
  <c r="AJ63" i="4"/>
  <c r="AJ65" i="4" s="1"/>
  <c r="AK62" i="4"/>
  <c r="AK37" i="4"/>
  <c r="AK60" i="4"/>
  <c r="AJ56" i="4"/>
  <c r="AJ46" i="4"/>
  <c r="AK53" i="4"/>
  <c r="AK16" i="4"/>
  <c r="AK20" i="4"/>
  <c r="BL31" i="4"/>
  <c r="BL33" i="4" s="1"/>
  <c r="BL34" i="4" s="1"/>
  <c r="BL92" i="4" s="1"/>
  <c r="BN29" i="4"/>
  <c r="BM30" i="4"/>
  <c r="AM12" i="6"/>
  <c r="AM7" i="6"/>
  <c r="AK8" i="4"/>
  <c r="AK9" i="4" s="1"/>
  <c r="AL6" i="4"/>
  <c r="AL13" i="4" s="1"/>
  <c r="BL11" i="4"/>
  <c r="BM10" i="4"/>
  <c r="BN10" i="6"/>
  <c r="BM11" i="6"/>
  <c r="BN31" i="5" l="1"/>
  <c r="BM32" i="5"/>
  <c r="AL19" i="5"/>
  <c r="AL21" i="5" s="1"/>
  <c r="AL36" i="5" s="1"/>
  <c r="AL38" i="5" s="1"/>
  <c r="AL15" i="6" s="1"/>
  <c r="BM11" i="5"/>
  <c r="BN10" i="5"/>
  <c r="AL8" i="5"/>
  <c r="AL9" i="5" s="1"/>
  <c r="AM6" i="5"/>
  <c r="BL52" i="4"/>
  <c r="AK61" i="4"/>
  <c r="AK64" i="4" s="1"/>
  <c r="AJ57" i="4"/>
  <c r="AJ67" i="4" s="1"/>
  <c r="AK54" i="4"/>
  <c r="AK18" i="4"/>
  <c r="AK25" i="4" s="1"/>
  <c r="AK21" i="4"/>
  <c r="AK22" i="4" s="1"/>
  <c r="AK23" i="4" s="1"/>
  <c r="AK24" i="4" s="1"/>
  <c r="BM31" i="4"/>
  <c r="BM33" i="4" s="1"/>
  <c r="BM34" i="4" s="1"/>
  <c r="BM92" i="4" s="1"/>
  <c r="BO29" i="4"/>
  <c r="BN30" i="4"/>
  <c r="AN6" i="6"/>
  <c r="AM8" i="6"/>
  <c r="AM9" i="6" s="1"/>
  <c r="BN10" i="4"/>
  <c r="BM11" i="4"/>
  <c r="AL12" i="4"/>
  <c r="AL79" i="4" s="1"/>
  <c r="AL7" i="4"/>
  <c r="AL38" i="4" s="1"/>
  <c r="AL42" i="4" s="1"/>
  <c r="AL44" i="4" s="1"/>
  <c r="BO10" i="6"/>
  <c r="BN11" i="6"/>
  <c r="BO31" i="5" l="1"/>
  <c r="BN32" i="5"/>
  <c r="AL26" i="5"/>
  <c r="AL27" i="5" s="1"/>
  <c r="AM24" i="5" s="1"/>
  <c r="AM34" i="5" s="1"/>
  <c r="BO10" i="5"/>
  <c r="BN11" i="5"/>
  <c r="AJ80" i="4"/>
  <c r="AJ121" i="4"/>
  <c r="AM7" i="5"/>
  <c r="AM18" i="5" s="1"/>
  <c r="AM12" i="5"/>
  <c r="AM17" i="5" s="1"/>
  <c r="BM52" i="4"/>
  <c r="AJ68" i="4"/>
  <c r="AJ81" i="4"/>
  <c r="AJ88" i="4" s="1"/>
  <c r="AK63" i="4"/>
  <c r="AK65" i="4" s="1"/>
  <c r="AL62" i="4"/>
  <c r="AL37" i="4"/>
  <c r="AL60" i="4"/>
  <c r="AK46" i="4"/>
  <c r="AK56" i="4"/>
  <c r="AL53" i="4"/>
  <c r="AL16" i="4"/>
  <c r="AL20" i="4"/>
  <c r="BN31" i="4"/>
  <c r="BN33" i="4" s="1"/>
  <c r="BN34" i="4" s="1"/>
  <c r="BN92" i="4" s="1"/>
  <c r="BP29" i="4"/>
  <c r="BO30" i="4"/>
  <c r="AN7" i="6"/>
  <c r="AN12" i="6"/>
  <c r="AL8" i="4"/>
  <c r="AL9" i="4" s="1"/>
  <c r="AM6" i="4"/>
  <c r="AM13" i="4" s="1"/>
  <c r="BN11" i="4"/>
  <c r="BO10" i="4"/>
  <c r="BP10" i="6"/>
  <c r="BO11" i="6"/>
  <c r="BP31" i="5" l="1"/>
  <c r="BO32" i="5"/>
  <c r="AK57" i="4"/>
  <c r="AM19" i="5"/>
  <c r="AM21" i="5" s="1"/>
  <c r="AM36" i="5" s="1"/>
  <c r="AM38" i="5" s="1"/>
  <c r="AM15" i="6" s="1"/>
  <c r="BP10" i="5"/>
  <c r="BO11" i="5"/>
  <c r="AM8" i="5"/>
  <c r="AM9" i="5" s="1"/>
  <c r="AN6" i="5"/>
  <c r="BN52" i="4"/>
  <c r="AK67" i="4"/>
  <c r="AL61" i="4"/>
  <c r="AL63" i="4" s="1"/>
  <c r="AL54" i="4"/>
  <c r="AL18" i="4"/>
  <c r="AL25" i="4" s="1"/>
  <c r="AL21" i="4"/>
  <c r="AL22" i="4" s="1"/>
  <c r="AL23" i="4" s="1"/>
  <c r="AL24" i="4" s="1"/>
  <c r="BO31" i="4"/>
  <c r="BO33" i="4" s="1"/>
  <c r="BO34" i="4" s="1"/>
  <c r="BO92" i="4" s="1"/>
  <c r="BQ29" i="4"/>
  <c r="BP30" i="4"/>
  <c r="AN8" i="6"/>
  <c r="AN9" i="6" s="1"/>
  <c r="AO6" i="6"/>
  <c r="BP10" i="4"/>
  <c r="BO11" i="4"/>
  <c r="AM7" i="4"/>
  <c r="AM12" i="4"/>
  <c r="AM79" i="4" s="1"/>
  <c r="BQ10" i="6"/>
  <c r="BP11" i="6"/>
  <c r="BQ31" i="5" l="1"/>
  <c r="BP32" i="5"/>
  <c r="AM26" i="5"/>
  <c r="AM27" i="5" s="1"/>
  <c r="AN24" i="5" s="1"/>
  <c r="AN34" i="5" s="1"/>
  <c r="BP11" i="5"/>
  <c r="BQ10" i="5"/>
  <c r="AK80" i="4"/>
  <c r="AK81" i="4" s="1"/>
  <c r="AK88" i="4" s="1"/>
  <c r="AK121" i="4"/>
  <c r="AN7" i="5"/>
  <c r="AN18" i="5" s="1"/>
  <c r="AN12" i="5"/>
  <c r="AN17" i="5" s="1"/>
  <c r="BO52" i="4"/>
  <c r="AK68" i="4"/>
  <c r="AM38" i="4"/>
  <c r="AM42" i="4" s="1"/>
  <c r="AM44" i="4" s="1"/>
  <c r="AM62" i="4"/>
  <c r="AL64" i="4"/>
  <c r="AL65" i="4" s="1"/>
  <c r="AM37" i="4"/>
  <c r="AM60" i="4"/>
  <c r="AL46" i="4"/>
  <c r="AL56" i="4"/>
  <c r="AM53" i="4"/>
  <c r="AM16" i="4"/>
  <c r="AM20" i="4"/>
  <c r="BP31" i="4"/>
  <c r="BP33" i="4" s="1"/>
  <c r="BP34" i="4" s="1"/>
  <c r="BP92" i="4" s="1"/>
  <c r="BR29" i="4"/>
  <c r="BQ30" i="4"/>
  <c r="AO7" i="6"/>
  <c r="AO12" i="6"/>
  <c r="AN6" i="4"/>
  <c r="AN13" i="4" s="1"/>
  <c r="AM8" i="4"/>
  <c r="AM9" i="4" s="1"/>
  <c r="BQ10" i="4"/>
  <c r="BP11" i="4"/>
  <c r="BQ11" i="6"/>
  <c r="BR10" i="6"/>
  <c r="BR31" i="5" l="1"/>
  <c r="BQ32" i="5"/>
  <c r="AL57" i="4"/>
  <c r="AN19" i="5"/>
  <c r="AN21" i="5" s="1"/>
  <c r="BQ11" i="5"/>
  <c r="BR10" i="5"/>
  <c r="AN8" i="5"/>
  <c r="AN9" i="5" s="1"/>
  <c r="AO6" i="5"/>
  <c r="BP52" i="4"/>
  <c r="AM61" i="4"/>
  <c r="AM64" i="4" s="1"/>
  <c r="AL67" i="4"/>
  <c r="AM54" i="4"/>
  <c r="AM18" i="4"/>
  <c r="AM25" i="4" s="1"/>
  <c r="AM21" i="4"/>
  <c r="AM22" i="4" s="1"/>
  <c r="AM23" i="4" s="1"/>
  <c r="AM24" i="4" s="1"/>
  <c r="BQ31" i="4"/>
  <c r="BQ33" i="4" s="1"/>
  <c r="BQ34" i="4" s="1"/>
  <c r="BQ92" i="4" s="1"/>
  <c r="BS29" i="4"/>
  <c r="BR30" i="4"/>
  <c r="AP6" i="6"/>
  <c r="AO8" i="6"/>
  <c r="AO9" i="6" s="1"/>
  <c r="AN12" i="4"/>
  <c r="AN79" i="4" s="1"/>
  <c r="AN7" i="4"/>
  <c r="AN38" i="4" s="1"/>
  <c r="AN42" i="4" s="1"/>
  <c r="AN44" i="4" s="1"/>
  <c r="BQ11" i="4"/>
  <c r="BR10" i="4"/>
  <c r="BR11" i="6"/>
  <c r="BS10" i="6"/>
  <c r="AN26" i="5" l="1"/>
  <c r="AN27" i="5" s="1"/>
  <c r="AO24" i="5" s="1"/>
  <c r="AO34" i="5" s="1"/>
  <c r="AN36" i="5"/>
  <c r="AN38" i="5" s="1"/>
  <c r="AN15" i="6" s="1"/>
  <c r="BS31" i="5"/>
  <c r="BR32" i="5"/>
  <c r="BS10" i="5"/>
  <c r="BR11" i="5"/>
  <c r="AL80" i="4"/>
  <c r="AL81" i="4" s="1"/>
  <c r="AL88" i="4" s="1"/>
  <c r="AL121" i="4"/>
  <c r="AO7" i="5"/>
  <c r="AO18" i="5" s="1"/>
  <c r="AO12" i="5"/>
  <c r="AO17" i="5" s="1"/>
  <c r="BQ52" i="4"/>
  <c r="AL68" i="4"/>
  <c r="AM63" i="4"/>
  <c r="AM65" i="4" s="1"/>
  <c r="AN62" i="4"/>
  <c r="AN37" i="4"/>
  <c r="AN60" i="4"/>
  <c r="AM46" i="4"/>
  <c r="AM56" i="4"/>
  <c r="AN53" i="4"/>
  <c r="AN16" i="4"/>
  <c r="AN20" i="4"/>
  <c r="BR31" i="4"/>
  <c r="BR33" i="4" s="1"/>
  <c r="BR34" i="4" s="1"/>
  <c r="BR92" i="4" s="1"/>
  <c r="BT29" i="4"/>
  <c r="BS30" i="4"/>
  <c r="AP7" i="6"/>
  <c r="AP12" i="6"/>
  <c r="BS10" i="4"/>
  <c r="BR11" i="4"/>
  <c r="AO6" i="4"/>
  <c r="AO13" i="4" s="1"/>
  <c r="AN8" i="4"/>
  <c r="AN9" i="4" s="1"/>
  <c r="BS11" i="6"/>
  <c r="BT10" i="6"/>
  <c r="BT31" i="5" l="1"/>
  <c r="BS32" i="5"/>
  <c r="AO19" i="5"/>
  <c r="AO21" i="5" s="1"/>
  <c r="AO36" i="5" s="1"/>
  <c r="AO38" i="5" s="1"/>
  <c r="AO15" i="6" s="1"/>
  <c r="BS11" i="5"/>
  <c r="BT10" i="5"/>
  <c r="AM57" i="4"/>
  <c r="AM67" i="4" s="1"/>
  <c r="AO8" i="5"/>
  <c r="AO9" i="5" s="1"/>
  <c r="AP6" i="5"/>
  <c r="BR52" i="4"/>
  <c r="AN61" i="4"/>
  <c r="AN64" i="4" s="1"/>
  <c r="AN54" i="4"/>
  <c r="AN18" i="4"/>
  <c r="AN25" i="4" s="1"/>
  <c r="AN21" i="4"/>
  <c r="AN22" i="4" s="1"/>
  <c r="AN23" i="4" s="1"/>
  <c r="AN24" i="4" s="1"/>
  <c r="BS31" i="4"/>
  <c r="BS33" i="4" s="1"/>
  <c r="BS34" i="4" s="1"/>
  <c r="BS92" i="4" s="1"/>
  <c r="BU29" i="4"/>
  <c r="BT30" i="4"/>
  <c r="AP8" i="6"/>
  <c r="AP9" i="6" s="1"/>
  <c r="AQ6" i="6"/>
  <c r="AO7" i="4"/>
  <c r="AO38" i="4" s="1"/>
  <c r="AO42" i="4" s="1"/>
  <c r="AO44" i="4" s="1"/>
  <c r="AO12" i="4"/>
  <c r="AO79" i="4" s="1"/>
  <c r="BT10" i="4"/>
  <c r="BS11" i="4"/>
  <c r="BT11" i="6"/>
  <c r="BU10" i="6"/>
  <c r="BU31" i="5" l="1"/>
  <c r="BT32" i="5"/>
  <c r="AO26" i="5"/>
  <c r="AO27" i="5" s="1"/>
  <c r="AP24" i="5" s="1"/>
  <c r="AP34" i="5" s="1"/>
  <c r="BT11" i="5"/>
  <c r="BU10" i="5"/>
  <c r="AM80" i="4"/>
  <c r="AM81" i="4" s="1"/>
  <c r="AM88" i="4" s="1"/>
  <c r="AM121" i="4"/>
  <c r="AP7" i="5"/>
  <c r="AP18" i="5" s="1"/>
  <c r="AP12" i="5"/>
  <c r="AP17" i="5" s="1"/>
  <c r="AM68" i="4"/>
  <c r="BS52" i="4"/>
  <c r="AN63" i="4"/>
  <c r="AN65" i="4" s="1"/>
  <c r="AO62" i="4"/>
  <c r="AO37" i="4"/>
  <c r="AO60" i="4"/>
  <c r="AN56" i="4"/>
  <c r="AN46" i="4"/>
  <c r="AO53" i="4"/>
  <c r="AO16" i="4"/>
  <c r="AO20" i="4"/>
  <c r="BT31" i="4"/>
  <c r="BT33" i="4" s="1"/>
  <c r="BT34" i="4" s="1"/>
  <c r="BT92" i="4" s="1"/>
  <c r="BV29" i="4"/>
  <c r="BU30" i="4"/>
  <c r="AQ12" i="6"/>
  <c r="AQ7" i="6"/>
  <c r="BT11" i="4"/>
  <c r="BU10" i="4"/>
  <c r="AP6" i="4"/>
  <c r="AP13" i="4" s="1"/>
  <c r="AO8" i="4"/>
  <c r="AO9" i="4" s="1"/>
  <c r="BU11" i="6"/>
  <c r="BV10" i="6"/>
  <c r="BV31" i="5" l="1"/>
  <c r="BU32" i="5"/>
  <c r="AP19" i="5"/>
  <c r="AP21" i="5" s="1"/>
  <c r="BV10" i="5"/>
  <c r="BU11" i="5"/>
  <c r="AP8" i="5"/>
  <c r="AP9" i="5" s="1"/>
  <c r="AQ6" i="5"/>
  <c r="BT52" i="4"/>
  <c r="AO61" i="4"/>
  <c r="AO64" i="4" s="1"/>
  <c r="AO54" i="4"/>
  <c r="AN57" i="4"/>
  <c r="AN67" i="4" s="1"/>
  <c r="AO18" i="4"/>
  <c r="AO25" i="4" s="1"/>
  <c r="AO21" i="4"/>
  <c r="AO22" i="4" s="1"/>
  <c r="AO23" i="4" s="1"/>
  <c r="AO24" i="4" s="1"/>
  <c r="BU31" i="4"/>
  <c r="BU33" i="4" s="1"/>
  <c r="BU34" i="4" s="1"/>
  <c r="BU92" i="4" s="1"/>
  <c r="BW29" i="4"/>
  <c r="BV30" i="4"/>
  <c r="AR6" i="6"/>
  <c r="AQ8" i="6"/>
  <c r="AQ9" i="6" s="1"/>
  <c r="AP7" i="4"/>
  <c r="AP38" i="4" s="1"/>
  <c r="AP42" i="4" s="1"/>
  <c r="AP44" i="4" s="1"/>
  <c r="AP12" i="4"/>
  <c r="AP79" i="4" s="1"/>
  <c r="BV10" i="4"/>
  <c r="BU11" i="4"/>
  <c r="BV11" i="6"/>
  <c r="BW10" i="6"/>
  <c r="AP26" i="5" l="1"/>
  <c r="AP27" i="5" s="1"/>
  <c r="AQ24" i="5" s="1"/>
  <c r="AQ34" i="5" s="1"/>
  <c r="AP36" i="5"/>
  <c r="AP38" i="5" s="1"/>
  <c r="AP15" i="6" s="1"/>
  <c r="BW31" i="5"/>
  <c r="BV32" i="5"/>
  <c r="BW10" i="5"/>
  <c r="BV11" i="5"/>
  <c r="AN80" i="4"/>
  <c r="AN81" i="4" s="1"/>
  <c r="AN88" i="4" s="1"/>
  <c r="AN121" i="4"/>
  <c r="AQ12" i="5"/>
  <c r="AQ17" i="5" s="1"/>
  <c r="AQ7" i="5"/>
  <c r="AQ18" i="5" s="1"/>
  <c r="AO63" i="4"/>
  <c r="AO65" i="4" s="1"/>
  <c r="BU52" i="4"/>
  <c r="AN68" i="4"/>
  <c r="AP62" i="4"/>
  <c r="AP37" i="4"/>
  <c r="AP60" i="4"/>
  <c r="AO46" i="4"/>
  <c r="AO56" i="4"/>
  <c r="AP53" i="4"/>
  <c r="AP16" i="4"/>
  <c r="AP20" i="4"/>
  <c r="BV31" i="4"/>
  <c r="BV33" i="4" s="1"/>
  <c r="BV34" i="4" s="1"/>
  <c r="BV92" i="4" s="1"/>
  <c r="BX29" i="4"/>
  <c r="BW30" i="4"/>
  <c r="AR7" i="6"/>
  <c r="AR12" i="6"/>
  <c r="BV11" i="4"/>
  <c r="BW10" i="4"/>
  <c r="AP8" i="4"/>
  <c r="AP9" i="4" s="1"/>
  <c r="AQ6" i="4"/>
  <c r="AQ13" i="4" s="1"/>
  <c r="BW11" i="6"/>
  <c r="BX10" i="6"/>
  <c r="BX31" i="5" l="1"/>
  <c r="BW32" i="5"/>
  <c r="AQ19" i="5"/>
  <c r="AQ21" i="5" s="1"/>
  <c r="AQ36" i="5" s="1"/>
  <c r="AQ38" i="5" s="1"/>
  <c r="AQ15" i="6" s="1"/>
  <c r="BW11" i="5"/>
  <c r="BX10" i="5"/>
  <c r="AO57" i="4"/>
  <c r="AR6" i="5"/>
  <c r="AQ8" i="5"/>
  <c r="AQ9" i="5" s="1"/>
  <c r="AO67" i="4"/>
  <c r="AO68" i="4" s="1"/>
  <c r="BV52" i="4"/>
  <c r="AP61" i="4"/>
  <c r="AP64" i="4" s="1"/>
  <c r="AP54" i="4"/>
  <c r="AP18" i="4"/>
  <c r="AP25" i="4" s="1"/>
  <c r="AP21" i="4"/>
  <c r="AP22" i="4" s="1"/>
  <c r="AP23" i="4" s="1"/>
  <c r="AP24" i="4" s="1"/>
  <c r="BY29" i="4"/>
  <c r="BX30" i="4"/>
  <c r="BW31" i="4"/>
  <c r="BW33" i="4" s="1"/>
  <c r="BW34" i="4" s="1"/>
  <c r="BW92" i="4" s="1"/>
  <c r="AS6" i="6"/>
  <c r="AR8" i="6"/>
  <c r="AR9" i="6" s="1"/>
  <c r="AQ12" i="4"/>
  <c r="AQ79" i="4" s="1"/>
  <c r="AQ7" i="4"/>
  <c r="AQ38" i="4" s="1"/>
  <c r="AQ42" i="4" s="1"/>
  <c r="AQ44" i="4" s="1"/>
  <c r="BX10" i="4"/>
  <c r="BW11" i="4"/>
  <c r="BX11" i="6"/>
  <c r="BY10" i="6"/>
  <c r="BY31" i="5" l="1"/>
  <c r="BX32" i="5"/>
  <c r="AQ26" i="5"/>
  <c r="AQ27" i="5" s="1"/>
  <c r="AR24" i="5" s="1"/>
  <c r="AR34" i="5" s="1"/>
  <c r="BY10" i="5"/>
  <c r="BX11" i="5"/>
  <c r="AO80" i="4"/>
  <c r="AO81" i="4" s="1"/>
  <c r="AO88" i="4" s="1"/>
  <c r="AO121" i="4"/>
  <c r="AR12" i="5"/>
  <c r="AR17" i="5" s="1"/>
  <c r="AR7" i="5"/>
  <c r="AR18" i="5" s="1"/>
  <c r="AP63" i="4"/>
  <c r="AP65" i="4" s="1"/>
  <c r="BW52" i="4"/>
  <c r="AQ62" i="4"/>
  <c r="AQ37" i="4"/>
  <c r="AQ60" i="4"/>
  <c r="AP56" i="4"/>
  <c r="AP46" i="4"/>
  <c r="AQ53" i="4"/>
  <c r="AQ16" i="4"/>
  <c r="AQ20" i="4"/>
  <c r="BX31" i="4"/>
  <c r="BX33" i="4" s="1"/>
  <c r="BX34" i="4" s="1"/>
  <c r="BX92" i="4" s="1"/>
  <c r="BZ29" i="4"/>
  <c r="BY30" i="4"/>
  <c r="AS7" i="6"/>
  <c r="AS12" i="6"/>
  <c r="AR6" i="4"/>
  <c r="AR13" i="4" s="1"/>
  <c r="AQ8" i="4"/>
  <c r="AQ9" i="4" s="1"/>
  <c r="BY10" i="4"/>
  <c r="BX11" i="4"/>
  <c r="BY11" i="6"/>
  <c r="BZ10" i="6"/>
  <c r="BZ31" i="5" l="1"/>
  <c r="BY32" i="5"/>
  <c r="AR19" i="5"/>
  <c r="AR21" i="5" s="1"/>
  <c r="AR36" i="5" s="1"/>
  <c r="AR38" i="5" s="1"/>
  <c r="AR15" i="6" s="1"/>
  <c r="BZ10" i="5"/>
  <c r="BY11" i="5"/>
  <c r="AS6" i="5"/>
  <c r="AR8" i="5"/>
  <c r="AR9" i="5" s="1"/>
  <c r="BX52" i="4"/>
  <c r="AQ61" i="4"/>
  <c r="AQ64" i="4" s="1"/>
  <c r="AQ54" i="4"/>
  <c r="AP57" i="4"/>
  <c r="AP67" i="4" s="1"/>
  <c r="AQ18" i="4"/>
  <c r="AQ25" i="4" s="1"/>
  <c r="AQ21" i="4"/>
  <c r="AQ22" i="4" s="1"/>
  <c r="AQ23" i="4" s="1"/>
  <c r="AQ24" i="4" s="1"/>
  <c r="BY31" i="4"/>
  <c r="BY33" i="4" s="1"/>
  <c r="BY34" i="4" s="1"/>
  <c r="BY92" i="4" s="1"/>
  <c r="CA29" i="4"/>
  <c r="CA30" i="4" s="1"/>
  <c r="BZ30" i="4"/>
  <c r="AS8" i="6"/>
  <c r="AS9" i="6" s="1"/>
  <c r="AT6" i="6"/>
  <c r="BZ10" i="4"/>
  <c r="BY11" i="4"/>
  <c r="AR7" i="4"/>
  <c r="AR38" i="4" s="1"/>
  <c r="AR42" i="4" s="1"/>
  <c r="AR44" i="4" s="1"/>
  <c r="AR12" i="4"/>
  <c r="AR79" i="4" s="1"/>
  <c r="BZ11" i="6"/>
  <c r="CA10" i="6"/>
  <c r="CA11" i="6" s="1"/>
  <c r="CA31" i="5" l="1"/>
  <c r="CA32" i="5" s="1"/>
  <c r="BZ32" i="5"/>
  <c r="AR26" i="5"/>
  <c r="AR27" i="5" s="1"/>
  <c r="AS24" i="5" s="1"/>
  <c r="AS34" i="5" s="1"/>
  <c r="CA10" i="5"/>
  <c r="CA11" i="5" s="1"/>
  <c r="BZ11" i="5"/>
  <c r="AP80" i="4"/>
  <c r="AP81" i="4" s="1"/>
  <c r="AP88" i="4" s="1"/>
  <c r="AP121" i="4"/>
  <c r="AS12" i="5"/>
  <c r="AS17" i="5" s="1"/>
  <c r="AS7" i="5"/>
  <c r="AS18" i="5" s="1"/>
  <c r="BY52" i="4"/>
  <c r="AP68" i="4"/>
  <c r="AQ63" i="4"/>
  <c r="AQ65" i="4" s="1"/>
  <c r="AR62" i="4"/>
  <c r="AR37" i="4"/>
  <c r="AR60" i="4"/>
  <c r="AQ46" i="4"/>
  <c r="AQ56" i="4"/>
  <c r="AR53" i="4"/>
  <c r="AR16" i="4"/>
  <c r="AR20" i="4"/>
  <c r="BZ31" i="4"/>
  <c r="BZ33" i="4" s="1"/>
  <c r="BZ34" i="4" s="1"/>
  <c r="BZ92" i="4" s="1"/>
  <c r="CA31" i="4"/>
  <c r="H30" i="4"/>
  <c r="AT7" i="6"/>
  <c r="AT12" i="6"/>
  <c r="AS6" i="4"/>
  <c r="AS13" i="4" s="1"/>
  <c r="AR8" i="4"/>
  <c r="AR9" i="4" s="1"/>
  <c r="CA10" i="4"/>
  <c r="CA11" i="4" s="1"/>
  <c r="BZ11" i="4"/>
  <c r="AS19" i="5" l="1"/>
  <c r="AS21" i="5" s="1"/>
  <c r="AS36" i="5" s="1"/>
  <c r="AS38" i="5" s="1"/>
  <c r="AS15" i="6" s="1"/>
  <c r="AT6" i="5"/>
  <c r="AS8" i="5"/>
  <c r="AS9" i="5" s="1"/>
  <c r="BZ52" i="4"/>
  <c r="CA52" i="4"/>
  <c r="AR61" i="4"/>
  <c r="AR64" i="4" s="1"/>
  <c r="AQ57" i="4"/>
  <c r="AQ67" i="4" s="1"/>
  <c r="AR54" i="4"/>
  <c r="AR18" i="4"/>
  <c r="AR25" i="4" s="1"/>
  <c r="AR21" i="4"/>
  <c r="AR22" i="4" s="1"/>
  <c r="AR23" i="4" s="1"/>
  <c r="AR24" i="4" s="1"/>
  <c r="H31" i="4"/>
  <c r="CA33" i="4"/>
  <c r="AU6" i="6"/>
  <c r="AT8" i="6"/>
  <c r="AT9" i="6" s="1"/>
  <c r="AS12" i="4"/>
  <c r="AS79" i="4" s="1"/>
  <c r="AS7" i="4"/>
  <c r="AS38" i="4" s="1"/>
  <c r="AS42" i="4" s="1"/>
  <c r="AS44" i="4" s="1"/>
  <c r="AS26" i="5" l="1"/>
  <c r="AS27" i="5" s="1"/>
  <c r="AT24" i="5" s="1"/>
  <c r="AT34" i="5" s="1"/>
  <c r="AQ80" i="4"/>
  <c r="AQ81" i="4" s="1"/>
  <c r="AQ88" i="4" s="1"/>
  <c r="AQ121" i="4"/>
  <c r="AT7" i="5"/>
  <c r="AT18" i="5" s="1"/>
  <c r="AT12" i="5"/>
  <c r="AT17" i="5" s="1"/>
  <c r="AR63" i="4"/>
  <c r="AQ68" i="4"/>
  <c r="AR65" i="4"/>
  <c r="AS62" i="4"/>
  <c r="AS37" i="4"/>
  <c r="AS60" i="4"/>
  <c r="AR46" i="4"/>
  <c r="AR56" i="4"/>
  <c r="AS53" i="4"/>
  <c r="AS16" i="4"/>
  <c r="AS20" i="4"/>
  <c r="H33" i="4"/>
  <c r="CA34" i="4"/>
  <c r="AU7" i="6"/>
  <c r="AU12" i="6"/>
  <c r="AS8" i="4"/>
  <c r="AS9" i="4" s="1"/>
  <c r="AT6" i="4"/>
  <c r="AT13" i="4" s="1"/>
  <c r="AR57" i="4" l="1"/>
  <c r="AR67" i="4" s="1"/>
  <c r="AR80" i="4" s="1"/>
  <c r="AR81" i="4" s="1"/>
  <c r="AR88" i="4" s="1"/>
  <c r="AT19" i="5"/>
  <c r="AT21" i="5" s="1"/>
  <c r="AT36" i="5" s="1"/>
  <c r="AT38" i="5" s="1"/>
  <c r="AT15" i="6" s="1"/>
  <c r="AT8" i="5"/>
  <c r="AT9" i="5" s="1"/>
  <c r="AU6" i="5"/>
  <c r="H34" i="4"/>
  <c r="CA92" i="4"/>
  <c r="AS18" i="4"/>
  <c r="AS25" i="4" s="1"/>
  <c r="AS46" i="4" s="1"/>
  <c r="AS61" i="4"/>
  <c r="AS64" i="4" s="1"/>
  <c r="AS54" i="4"/>
  <c r="AS21" i="4"/>
  <c r="AS22" i="4" s="1"/>
  <c r="AS23" i="4" s="1"/>
  <c r="AS24" i="4" s="1"/>
  <c r="AV6" i="6"/>
  <c r="AU8" i="6"/>
  <c r="AU9" i="6" s="1"/>
  <c r="AT7" i="4"/>
  <c r="AT38" i="4" s="1"/>
  <c r="AT42" i="4" s="1"/>
  <c r="AT44" i="4" s="1"/>
  <c r="AT12" i="4"/>
  <c r="AT79" i="4" s="1"/>
  <c r="AR68" i="4" l="1"/>
  <c r="AR121" i="4"/>
  <c r="AS56" i="4"/>
  <c r="H92" i="4"/>
  <c r="AT26" i="5"/>
  <c r="AT27" i="5" s="1"/>
  <c r="AU24" i="5" s="1"/>
  <c r="AU34" i="5" s="1"/>
  <c r="AU12" i="5"/>
  <c r="AU17" i="5" s="1"/>
  <c r="AU7" i="5"/>
  <c r="AU18" i="5" s="1"/>
  <c r="AS63" i="4"/>
  <c r="AS65" i="4" s="1"/>
  <c r="AT62" i="4"/>
  <c r="AT37" i="4"/>
  <c r="AT60" i="4"/>
  <c r="AS57" i="4"/>
  <c r="AT53" i="4"/>
  <c r="AT16" i="4"/>
  <c r="AT20" i="4"/>
  <c r="AV12" i="6"/>
  <c r="AV7" i="6"/>
  <c r="AU6" i="4"/>
  <c r="AU13" i="4" s="1"/>
  <c r="AT8" i="4"/>
  <c r="AT9" i="4" s="1"/>
  <c r="AU19" i="5" l="1"/>
  <c r="AU21" i="5" s="1"/>
  <c r="AU36" i="5" s="1"/>
  <c r="AU38" i="5" s="1"/>
  <c r="AU15" i="6" s="1"/>
  <c r="AU8" i="5"/>
  <c r="AU9" i="5" s="1"/>
  <c r="AV6" i="5"/>
  <c r="AS67" i="4"/>
  <c r="AT61" i="4"/>
  <c r="AT64" i="4" s="1"/>
  <c r="AT54" i="4"/>
  <c r="AT18" i="4"/>
  <c r="AT25" i="4" s="1"/>
  <c r="AT21" i="4"/>
  <c r="AT22" i="4" s="1"/>
  <c r="AT23" i="4" s="1"/>
  <c r="AT24" i="4" s="1"/>
  <c r="AW6" i="6"/>
  <c r="AV8" i="6"/>
  <c r="AV9" i="6" s="1"/>
  <c r="AU7" i="4"/>
  <c r="AU38" i="4" s="1"/>
  <c r="AU42" i="4" s="1"/>
  <c r="AU44" i="4" s="1"/>
  <c r="AU12" i="4"/>
  <c r="AU79" i="4" s="1"/>
  <c r="AT63" i="4" l="1"/>
  <c r="AU26" i="5"/>
  <c r="AU27" i="5" s="1"/>
  <c r="AV24" i="5" s="1"/>
  <c r="AV34" i="5" s="1"/>
  <c r="AS80" i="4"/>
  <c r="AS81" i="4" s="1"/>
  <c r="AS88" i="4" s="1"/>
  <c r="AS121" i="4"/>
  <c r="AV12" i="5"/>
  <c r="AV17" i="5" s="1"/>
  <c r="AV7" i="5"/>
  <c r="AV18" i="5" s="1"/>
  <c r="AS68" i="4"/>
  <c r="AT65" i="4"/>
  <c r="AU62" i="4"/>
  <c r="AU37" i="4"/>
  <c r="AU60" i="4"/>
  <c r="AT56" i="4"/>
  <c r="AT46" i="4"/>
  <c r="AU53" i="4"/>
  <c r="AU16" i="4"/>
  <c r="AU20" i="4"/>
  <c r="AW12" i="6"/>
  <c r="AW7" i="6"/>
  <c r="AV6" i="4"/>
  <c r="AV13" i="4" s="1"/>
  <c r="AU8" i="4"/>
  <c r="AU9" i="4" s="1"/>
  <c r="AV19" i="5" l="1"/>
  <c r="AV21" i="5" s="1"/>
  <c r="AV36" i="5" s="1"/>
  <c r="AV38" i="5" s="1"/>
  <c r="AV15" i="6" s="1"/>
  <c r="AW6" i="5"/>
  <c r="AV8" i="5"/>
  <c r="AV9" i="5" s="1"/>
  <c r="AU61" i="4"/>
  <c r="AU64" i="4" s="1"/>
  <c r="AT57" i="4"/>
  <c r="AT67" i="4" s="1"/>
  <c r="AU54" i="4"/>
  <c r="AU18" i="4"/>
  <c r="AU25" i="4" s="1"/>
  <c r="AU21" i="4"/>
  <c r="AU22" i="4" s="1"/>
  <c r="AU23" i="4" s="1"/>
  <c r="AU24" i="4" s="1"/>
  <c r="AW8" i="6"/>
  <c r="AW9" i="6" s="1"/>
  <c r="AX6" i="6"/>
  <c r="AV7" i="4"/>
  <c r="AV38" i="4" s="1"/>
  <c r="AV42" i="4" s="1"/>
  <c r="AV44" i="4" s="1"/>
  <c r="AV12" i="4"/>
  <c r="AV79" i="4" s="1"/>
  <c r="AV26" i="5" l="1"/>
  <c r="AV27" i="5" s="1"/>
  <c r="AW24" i="5" s="1"/>
  <c r="AW34" i="5" s="1"/>
  <c r="AT80" i="4"/>
  <c r="AT81" i="4" s="1"/>
  <c r="AT88" i="4" s="1"/>
  <c r="AT121" i="4"/>
  <c r="AW7" i="5"/>
  <c r="AW18" i="5" s="1"/>
  <c r="AW12" i="5"/>
  <c r="AW17" i="5" s="1"/>
  <c r="AT68" i="4"/>
  <c r="AU63" i="4"/>
  <c r="AU65" i="4" s="1"/>
  <c r="AV62" i="4"/>
  <c r="AV37" i="4"/>
  <c r="AV60" i="4"/>
  <c r="AU56" i="4"/>
  <c r="AU46" i="4"/>
  <c r="AV53" i="4"/>
  <c r="AV16" i="4"/>
  <c r="AV20" i="4"/>
  <c r="AX12" i="6"/>
  <c r="AX7" i="6"/>
  <c r="AW6" i="4"/>
  <c r="AW13" i="4" s="1"/>
  <c r="AV8" i="4"/>
  <c r="AV9" i="4" s="1"/>
  <c r="AW19" i="5" l="1"/>
  <c r="AW21" i="5" s="1"/>
  <c r="AW26" i="5" s="1"/>
  <c r="AW27" i="5" s="1"/>
  <c r="AX24" i="5" s="1"/>
  <c r="AX34" i="5" s="1"/>
  <c r="AW8" i="5"/>
  <c r="AW9" i="5" s="1"/>
  <c r="AX6" i="5"/>
  <c r="AV61" i="4"/>
  <c r="AV64" i="4" s="1"/>
  <c r="AU57" i="4"/>
  <c r="AU67" i="4" s="1"/>
  <c r="AV54" i="4"/>
  <c r="AV18" i="4"/>
  <c r="AV25" i="4" s="1"/>
  <c r="AV21" i="4"/>
  <c r="AV22" i="4" s="1"/>
  <c r="AV23" i="4" s="1"/>
  <c r="AV24" i="4" s="1"/>
  <c r="AX8" i="6"/>
  <c r="AX9" i="6" s="1"/>
  <c r="AY6" i="6"/>
  <c r="AW7" i="4"/>
  <c r="AW38" i="4" s="1"/>
  <c r="AW42" i="4" s="1"/>
  <c r="AW44" i="4" s="1"/>
  <c r="AW12" i="4"/>
  <c r="AW79" i="4" s="1"/>
  <c r="AW36" i="5" l="1"/>
  <c r="AW38" i="5" s="1"/>
  <c r="AW15" i="6" s="1"/>
  <c r="AX7" i="5"/>
  <c r="AX18" i="5" s="1"/>
  <c r="AX12" i="5"/>
  <c r="AX17" i="5" s="1"/>
  <c r="AU80" i="4"/>
  <c r="AU81" i="4" s="1"/>
  <c r="AU88" i="4" s="1"/>
  <c r="AU121" i="4"/>
  <c r="AU68" i="4"/>
  <c r="AV63" i="4"/>
  <c r="AV65" i="4" s="1"/>
  <c r="AW62" i="4"/>
  <c r="AW37" i="4"/>
  <c r="AW60" i="4"/>
  <c r="AV56" i="4"/>
  <c r="AV46" i="4"/>
  <c r="AW53" i="4"/>
  <c r="AW16" i="4"/>
  <c r="AW20" i="4"/>
  <c r="AY12" i="6"/>
  <c r="AY7" i="6"/>
  <c r="AX6" i="4"/>
  <c r="AX13" i="4" s="1"/>
  <c r="AW8" i="4"/>
  <c r="AW9" i="4" s="1"/>
  <c r="AX19" i="5" l="1"/>
  <c r="AX21" i="5" s="1"/>
  <c r="AX36" i="5" s="1"/>
  <c r="AX38" i="5" s="1"/>
  <c r="AX15" i="6" s="1"/>
  <c r="AX26" i="5"/>
  <c r="AX27" i="5" s="1"/>
  <c r="AY24" i="5" s="1"/>
  <c r="AY34" i="5" s="1"/>
  <c r="AX8" i="5"/>
  <c r="AX9" i="5" s="1"/>
  <c r="AY6" i="5"/>
  <c r="AW61" i="4"/>
  <c r="AW64" i="4" s="1"/>
  <c r="AV57" i="4"/>
  <c r="AV67" i="4" s="1"/>
  <c r="AW54" i="4"/>
  <c r="AW21" i="4"/>
  <c r="AW22" i="4" s="1"/>
  <c r="AW23" i="4" s="1"/>
  <c r="AW24" i="4" s="1"/>
  <c r="AW18" i="4"/>
  <c r="AW25" i="4" s="1"/>
  <c r="AY8" i="6"/>
  <c r="AY9" i="6" s="1"/>
  <c r="AZ6" i="6"/>
  <c r="AX12" i="4"/>
  <c r="AX79" i="4" s="1"/>
  <c r="AX7" i="4"/>
  <c r="AX38" i="4" s="1"/>
  <c r="AX42" i="4" s="1"/>
  <c r="AX44" i="4" s="1"/>
  <c r="AV80" i="4" l="1"/>
  <c r="AV81" i="4" s="1"/>
  <c r="AV88" i="4" s="1"/>
  <c r="AV121" i="4"/>
  <c r="AY12" i="5"/>
  <c r="AY17" i="5" s="1"/>
  <c r="AY7" i="5"/>
  <c r="AY18" i="5" s="1"/>
  <c r="AW63" i="4"/>
  <c r="AV68" i="4"/>
  <c r="AW65" i="4"/>
  <c r="AX62" i="4"/>
  <c r="AX37" i="4"/>
  <c r="AX60" i="4"/>
  <c r="AW46" i="4"/>
  <c r="AW56" i="4"/>
  <c r="AX53" i="4"/>
  <c r="AX16" i="4"/>
  <c r="AX20" i="4"/>
  <c r="AZ12" i="6"/>
  <c r="AZ7" i="6"/>
  <c r="AY6" i="4"/>
  <c r="AY13" i="4" s="1"/>
  <c r="AX8" i="4"/>
  <c r="AX9" i="4" s="1"/>
  <c r="AY19" i="5" l="1"/>
  <c r="AY21" i="5" s="1"/>
  <c r="AY36" i="5" s="1"/>
  <c r="AY38" i="5" s="1"/>
  <c r="AY15" i="6" s="1"/>
  <c r="AZ6" i="5"/>
  <c r="AY8" i="5"/>
  <c r="AY9" i="5" s="1"/>
  <c r="AX61" i="4"/>
  <c r="AX64" i="4" s="1"/>
  <c r="AX63" i="4"/>
  <c r="AW57" i="4"/>
  <c r="AW67" i="4" s="1"/>
  <c r="AX54" i="4"/>
  <c r="AX21" i="4"/>
  <c r="AX22" i="4" s="1"/>
  <c r="AX23" i="4" s="1"/>
  <c r="AX24" i="4" s="1"/>
  <c r="AX18" i="4"/>
  <c r="AX25" i="4" s="1"/>
  <c r="AZ8" i="6"/>
  <c r="AZ9" i="6" s="1"/>
  <c r="BA6" i="6"/>
  <c r="AY12" i="4"/>
  <c r="AY79" i="4" s="1"/>
  <c r="AY7" i="4"/>
  <c r="AY38" i="4" s="1"/>
  <c r="AY42" i="4" s="1"/>
  <c r="AY44" i="4" s="1"/>
  <c r="AY26" i="5" l="1"/>
  <c r="AY27" i="5" s="1"/>
  <c r="AZ24" i="5" s="1"/>
  <c r="AZ34" i="5" s="1"/>
  <c r="AW80" i="4"/>
  <c r="AW121" i="4"/>
  <c r="AZ12" i="5"/>
  <c r="AZ17" i="5" s="1"/>
  <c r="AZ7" i="5"/>
  <c r="AZ18" i="5" s="1"/>
  <c r="AW68" i="4"/>
  <c r="AW81" i="4"/>
  <c r="AW88" i="4" s="1"/>
  <c r="AX65" i="4"/>
  <c r="AY62" i="4"/>
  <c r="AY37" i="4"/>
  <c r="AY60" i="4"/>
  <c r="AX56" i="4"/>
  <c r="AX46" i="4"/>
  <c r="AY53" i="4"/>
  <c r="AY16" i="4"/>
  <c r="AY20" i="4"/>
  <c r="BA7" i="6"/>
  <c r="BA12" i="6"/>
  <c r="AZ6" i="4"/>
  <c r="AZ13" i="4" s="1"/>
  <c r="AY8" i="4"/>
  <c r="AY9" i="4" s="1"/>
  <c r="AZ19" i="5" l="1"/>
  <c r="AZ21" i="5" s="1"/>
  <c r="AZ36" i="5" s="1"/>
  <c r="AZ38" i="5" s="1"/>
  <c r="AZ15" i="6" s="1"/>
  <c r="AZ8" i="5"/>
  <c r="AZ9" i="5" s="1"/>
  <c r="BA6" i="5"/>
  <c r="AY61" i="4"/>
  <c r="AY64" i="4" s="1"/>
  <c r="AY54" i="4"/>
  <c r="AX57" i="4"/>
  <c r="AX67" i="4" s="1"/>
  <c r="AY21" i="4"/>
  <c r="AY22" i="4" s="1"/>
  <c r="AY23" i="4" s="1"/>
  <c r="AY24" i="4" s="1"/>
  <c r="AY18" i="4"/>
  <c r="AY25" i="4" s="1"/>
  <c r="BB6" i="6"/>
  <c r="BA8" i="6"/>
  <c r="BA9" i="6" s="1"/>
  <c r="AZ12" i="4"/>
  <c r="AZ79" i="4" s="1"/>
  <c r="AZ7" i="4"/>
  <c r="AZ38" i="4" s="1"/>
  <c r="AZ42" i="4" s="1"/>
  <c r="AZ44" i="4" s="1"/>
  <c r="AZ26" i="5" l="1"/>
  <c r="AZ27" i="5" s="1"/>
  <c r="BA24" i="5" s="1"/>
  <c r="BA34" i="5" s="1"/>
  <c r="AX80" i="4"/>
  <c r="AX81" i="4" s="1"/>
  <c r="AX88" i="4" s="1"/>
  <c r="AX121" i="4"/>
  <c r="BA12" i="5"/>
  <c r="BA17" i="5" s="1"/>
  <c r="BA7" i="5"/>
  <c r="BA18" i="5" s="1"/>
  <c r="AX68" i="4"/>
  <c r="AY63" i="4"/>
  <c r="AY65" i="4" s="1"/>
  <c r="AZ62" i="4"/>
  <c r="AZ37" i="4"/>
  <c r="AZ60" i="4"/>
  <c r="AY46" i="4"/>
  <c r="AY56" i="4"/>
  <c r="AZ53" i="4"/>
  <c r="AZ16" i="4"/>
  <c r="AZ20" i="4"/>
  <c r="BB12" i="6"/>
  <c r="BB7" i="6"/>
  <c r="AZ8" i="4"/>
  <c r="AZ9" i="4" s="1"/>
  <c r="BA6" i="4"/>
  <c r="BA13" i="4" s="1"/>
  <c r="AY57" i="4" l="1"/>
  <c r="AY67" i="4" s="1"/>
  <c r="BA19" i="5"/>
  <c r="BA21" i="5" s="1"/>
  <c r="BA36" i="5" s="1"/>
  <c r="BA38" i="5" s="1"/>
  <c r="BA15" i="6" s="1"/>
  <c r="BA8" i="5"/>
  <c r="BA9" i="5" s="1"/>
  <c r="BB6" i="5"/>
  <c r="AY80" i="4"/>
  <c r="AY121" i="4"/>
  <c r="AZ18" i="4"/>
  <c r="AZ25" i="4" s="1"/>
  <c r="AZ46" i="4" s="1"/>
  <c r="AY68" i="4"/>
  <c r="AY81" i="4"/>
  <c r="AY88" i="4" s="1"/>
  <c r="AZ61" i="4"/>
  <c r="AZ64" i="4" s="1"/>
  <c r="AZ54" i="4"/>
  <c r="AZ56" i="4"/>
  <c r="AZ57" i="4" s="1"/>
  <c r="AZ21" i="4"/>
  <c r="AZ22" i="4" s="1"/>
  <c r="AZ23" i="4" s="1"/>
  <c r="AZ24" i="4" s="1"/>
  <c r="BC6" i="6"/>
  <c r="BB8" i="6"/>
  <c r="BB9" i="6" s="1"/>
  <c r="BA12" i="4"/>
  <c r="BA79" i="4" s="1"/>
  <c r="BA7" i="4"/>
  <c r="BA38" i="4" s="1"/>
  <c r="BA42" i="4" s="1"/>
  <c r="BA44" i="4" s="1"/>
  <c r="BA26" i="5" l="1"/>
  <c r="BA27" i="5" s="1"/>
  <c r="BB24" i="5" s="1"/>
  <c r="BB34" i="5" s="1"/>
  <c r="BB7" i="5"/>
  <c r="BB18" i="5" s="1"/>
  <c r="BB12" i="5"/>
  <c r="BB17" i="5" s="1"/>
  <c r="AZ63" i="4"/>
  <c r="AZ65" i="4" s="1"/>
  <c r="AZ67" i="4" s="1"/>
  <c r="BA62" i="4"/>
  <c r="BA37" i="4"/>
  <c r="BA60" i="4"/>
  <c r="BA53" i="4"/>
  <c r="BA16" i="4"/>
  <c r="BA20" i="4"/>
  <c r="BC7" i="6"/>
  <c r="BC12" i="6"/>
  <c r="BA8" i="4"/>
  <c r="BA9" i="4" s="1"/>
  <c r="BA18" i="4" s="1"/>
  <c r="BA25" i="4" s="1"/>
  <c r="BB6" i="4"/>
  <c r="BB13" i="4" s="1"/>
  <c r="BB19" i="5" l="1"/>
  <c r="BB21" i="5" s="1"/>
  <c r="AZ80" i="4"/>
  <c r="AZ121" i="4"/>
  <c r="BB8" i="5"/>
  <c r="BB9" i="5" s="1"/>
  <c r="BC6" i="5"/>
  <c r="AZ68" i="4"/>
  <c r="AZ81" i="4"/>
  <c r="AZ88" i="4" s="1"/>
  <c r="BA61" i="4"/>
  <c r="BA63" i="4" s="1"/>
  <c r="BA54" i="4"/>
  <c r="BA56" i="4" s="1"/>
  <c r="BA46" i="4"/>
  <c r="BA21" i="4"/>
  <c r="BA22" i="4" s="1"/>
  <c r="BA23" i="4" s="1"/>
  <c r="BA24" i="4" s="1"/>
  <c r="BD6" i="6"/>
  <c r="BC8" i="6"/>
  <c r="BC9" i="6" s="1"/>
  <c r="BB12" i="4"/>
  <c r="BB79" i="4" s="1"/>
  <c r="BB7" i="4"/>
  <c r="BB38" i="4" s="1"/>
  <c r="BB42" i="4" s="1"/>
  <c r="BB44" i="4" s="1"/>
  <c r="BB26" i="5" l="1"/>
  <c r="BB27" i="5" s="1"/>
  <c r="BC24" i="5" s="1"/>
  <c r="BC34" i="5" s="1"/>
  <c r="BB36" i="5"/>
  <c r="BB38" i="5" s="1"/>
  <c r="BB15" i="6" s="1"/>
  <c r="BC7" i="5"/>
  <c r="BC18" i="5" s="1"/>
  <c r="BC12" i="5"/>
  <c r="BC17" i="5" s="1"/>
  <c r="BA64" i="4"/>
  <c r="BA65" i="4" s="1"/>
  <c r="BB62" i="4"/>
  <c r="BB37" i="4"/>
  <c r="BB60" i="4"/>
  <c r="BA57" i="4"/>
  <c r="BB53" i="4"/>
  <c r="BB16" i="4"/>
  <c r="BB20" i="4"/>
  <c r="BD12" i="6"/>
  <c r="BD7" i="6"/>
  <c r="BC6" i="4"/>
  <c r="BC13" i="4" s="1"/>
  <c r="BB8" i="4"/>
  <c r="BB9" i="4" s="1"/>
  <c r="BA67" i="4" l="1"/>
  <c r="BA80" i="4" s="1"/>
  <c r="BA81" i="4" s="1"/>
  <c r="BA88" i="4" s="1"/>
  <c r="BC19" i="5"/>
  <c r="BC21" i="5" s="1"/>
  <c r="BC36" i="5" s="1"/>
  <c r="BC38" i="5" s="1"/>
  <c r="BC15" i="6" s="1"/>
  <c r="BD6" i="5"/>
  <c r="BC8" i="5"/>
  <c r="BC9" i="5" s="1"/>
  <c r="BB61" i="4"/>
  <c r="BB64" i="4" s="1"/>
  <c r="BB54" i="4"/>
  <c r="BB18" i="4"/>
  <c r="BB25" i="4" s="1"/>
  <c r="BB21" i="4"/>
  <c r="BB22" i="4" s="1"/>
  <c r="BB23" i="4" s="1"/>
  <c r="BB24" i="4" s="1"/>
  <c r="BE6" i="6"/>
  <c r="BD8" i="6"/>
  <c r="BD9" i="6" s="1"/>
  <c r="BC7" i="4"/>
  <c r="BC38" i="4" s="1"/>
  <c r="BC42" i="4" s="1"/>
  <c r="BC44" i="4" s="1"/>
  <c r="BC12" i="4"/>
  <c r="BC79" i="4" s="1"/>
  <c r="BA121" i="4" l="1"/>
  <c r="BA68" i="4"/>
  <c r="BC26" i="5"/>
  <c r="BC27" i="5" s="1"/>
  <c r="BD24" i="5" s="1"/>
  <c r="BD34" i="5" s="1"/>
  <c r="BB63" i="4"/>
  <c r="BB65" i="4" s="1"/>
  <c r="BD12" i="5"/>
  <c r="BD17" i="5" s="1"/>
  <c r="BD7" i="5"/>
  <c r="BD18" i="5" s="1"/>
  <c r="BC62" i="4"/>
  <c r="BC37" i="4"/>
  <c r="BC60" i="4"/>
  <c r="BB46" i="4"/>
  <c r="BB56" i="4"/>
  <c r="BB57" i="4" s="1"/>
  <c r="BC53" i="4"/>
  <c r="BC16" i="4"/>
  <c r="BC20" i="4"/>
  <c r="BE12" i="6"/>
  <c r="BE7" i="6"/>
  <c r="BD6" i="4"/>
  <c r="BD13" i="4" s="1"/>
  <c r="BC8" i="4"/>
  <c r="BC9" i="4" s="1"/>
  <c r="BD19" i="5" l="1"/>
  <c r="BD21" i="5" s="1"/>
  <c r="BD36" i="5" s="1"/>
  <c r="BD38" i="5" s="1"/>
  <c r="BD15" i="6" s="1"/>
  <c r="BB67" i="4"/>
  <c r="BB80" i="4" s="1"/>
  <c r="BB81" i="4" s="1"/>
  <c r="BB88" i="4" s="1"/>
  <c r="BE6" i="5"/>
  <c r="BD8" i="5"/>
  <c r="BD9" i="5" s="1"/>
  <c r="BC61" i="4"/>
  <c r="BC64" i="4" s="1"/>
  <c r="BC54" i="4"/>
  <c r="BC18" i="4"/>
  <c r="BC25" i="4" s="1"/>
  <c r="BC21" i="4"/>
  <c r="BC22" i="4" s="1"/>
  <c r="BC23" i="4" s="1"/>
  <c r="BC24" i="4" s="1"/>
  <c r="BF6" i="6"/>
  <c r="BE8" i="6"/>
  <c r="BE9" i="6" s="1"/>
  <c r="BD7" i="4"/>
  <c r="BD38" i="4" s="1"/>
  <c r="BD42" i="4" s="1"/>
  <c r="BD44" i="4" s="1"/>
  <c r="BD12" i="4"/>
  <c r="BD79" i="4" s="1"/>
  <c r="BD26" i="5" l="1"/>
  <c r="BD27" i="5" s="1"/>
  <c r="BE24" i="5" s="1"/>
  <c r="BE34" i="5" s="1"/>
  <c r="BB68" i="4"/>
  <c r="BB121" i="4"/>
  <c r="BE7" i="5"/>
  <c r="BE18" i="5" s="1"/>
  <c r="BE12" i="5"/>
  <c r="BE17" i="5" s="1"/>
  <c r="BC63" i="4"/>
  <c r="BC65" i="4" s="1"/>
  <c r="BD62" i="4"/>
  <c r="BD37" i="4"/>
  <c r="BD60" i="4"/>
  <c r="BC46" i="4"/>
  <c r="BC56" i="4"/>
  <c r="BD53" i="4"/>
  <c r="BD16" i="4"/>
  <c r="BD20" i="4"/>
  <c r="BF7" i="6"/>
  <c r="BF12" i="6"/>
  <c r="BE6" i="4"/>
  <c r="BE13" i="4" s="1"/>
  <c r="BD8" i="4"/>
  <c r="BD9" i="4" s="1"/>
  <c r="BE19" i="5" l="1"/>
  <c r="BE21" i="5" s="1"/>
  <c r="BC57" i="4"/>
  <c r="BC67" i="4" s="1"/>
  <c r="BC68" i="4" s="1"/>
  <c r="BF6" i="5"/>
  <c r="BE8" i="5"/>
  <c r="BE9" i="5" s="1"/>
  <c r="BD61" i="4"/>
  <c r="BD64" i="4" s="1"/>
  <c r="BD54" i="4"/>
  <c r="BD18" i="4"/>
  <c r="BD25" i="4" s="1"/>
  <c r="BD21" i="4"/>
  <c r="BD22" i="4" s="1"/>
  <c r="BD23" i="4" s="1"/>
  <c r="BD24" i="4" s="1"/>
  <c r="BF8" i="6"/>
  <c r="BF9" i="6" s="1"/>
  <c r="BG6" i="6"/>
  <c r="BE12" i="4"/>
  <c r="BE79" i="4" s="1"/>
  <c r="BE7" i="4"/>
  <c r="BE38" i="4" s="1"/>
  <c r="BE42" i="4" s="1"/>
  <c r="BE44" i="4" s="1"/>
  <c r="BE26" i="5" l="1"/>
  <c r="BE27" i="5" s="1"/>
  <c r="BF24" i="5" s="1"/>
  <c r="BF34" i="5" s="1"/>
  <c r="BE36" i="5"/>
  <c r="BE38" i="5" s="1"/>
  <c r="BE15" i="6" s="1"/>
  <c r="BF7" i="5"/>
  <c r="BF18" i="5" s="1"/>
  <c r="BF12" i="5"/>
  <c r="BF17" i="5" s="1"/>
  <c r="BC80" i="4"/>
  <c r="BC81" i="4" s="1"/>
  <c r="BC88" i="4" s="1"/>
  <c r="BC121" i="4"/>
  <c r="BD63" i="4"/>
  <c r="BD65" i="4" s="1"/>
  <c r="BE62" i="4"/>
  <c r="BE37" i="4"/>
  <c r="BE60" i="4"/>
  <c r="BD46" i="4"/>
  <c r="BD56" i="4"/>
  <c r="BE53" i="4"/>
  <c r="BE16" i="4"/>
  <c r="BE20" i="4"/>
  <c r="BG7" i="6"/>
  <c r="BG12" i="6"/>
  <c r="BE8" i="4"/>
  <c r="BE9" i="4" s="1"/>
  <c r="BF6" i="4"/>
  <c r="BF13" i="4" s="1"/>
  <c r="BF19" i="5" l="1"/>
  <c r="BF21" i="5" s="1"/>
  <c r="BF8" i="5"/>
  <c r="BF9" i="5" s="1"/>
  <c r="BG6" i="5"/>
  <c r="BD57" i="4"/>
  <c r="BD67" i="4" s="1"/>
  <c r="BE61" i="4"/>
  <c r="BE64" i="4" s="1"/>
  <c r="BE54" i="4"/>
  <c r="BE18" i="4"/>
  <c r="BE25" i="4" s="1"/>
  <c r="BE21" i="4"/>
  <c r="BE22" i="4" s="1"/>
  <c r="BE23" i="4" s="1"/>
  <c r="BE24" i="4" s="1"/>
  <c r="BH6" i="6"/>
  <c r="BG8" i="6"/>
  <c r="BG9" i="6" s="1"/>
  <c r="BF7" i="4"/>
  <c r="BF38" i="4" s="1"/>
  <c r="BF42" i="4" s="1"/>
  <c r="BF44" i="4" s="1"/>
  <c r="BF12" i="4"/>
  <c r="BF79" i="4" s="1"/>
  <c r="BF26" i="5" l="1"/>
  <c r="BF27" i="5" s="1"/>
  <c r="BG24" i="5" s="1"/>
  <c r="BG34" i="5" s="1"/>
  <c r="BF36" i="5"/>
  <c r="BF38" i="5" s="1"/>
  <c r="BF15" i="6" s="1"/>
  <c r="BG12" i="5"/>
  <c r="BG17" i="5" s="1"/>
  <c r="BG7" i="5"/>
  <c r="BG18" i="5" s="1"/>
  <c r="BD80" i="4"/>
  <c r="BD81" i="4" s="1"/>
  <c r="BD88" i="4" s="1"/>
  <c r="BD121" i="4"/>
  <c r="BD68" i="4"/>
  <c r="BE63" i="4"/>
  <c r="BE65" i="4" s="1"/>
  <c r="BF62" i="4"/>
  <c r="BF37" i="4"/>
  <c r="BF60" i="4"/>
  <c r="BE56" i="4"/>
  <c r="BE46" i="4"/>
  <c r="BF53" i="4"/>
  <c r="BF16" i="4"/>
  <c r="BF20" i="4"/>
  <c r="BH12" i="6"/>
  <c r="BH7" i="6"/>
  <c r="BG6" i="4"/>
  <c r="BG13" i="4" s="1"/>
  <c r="BF8" i="4"/>
  <c r="BF9" i="4" s="1"/>
  <c r="BG19" i="5" l="1"/>
  <c r="BG21" i="5" s="1"/>
  <c r="BG36" i="5" s="1"/>
  <c r="BG38" i="5" s="1"/>
  <c r="BG15" i="6" s="1"/>
  <c r="BH6" i="5"/>
  <c r="BG8" i="5"/>
  <c r="BG9" i="5" s="1"/>
  <c r="BF61" i="4"/>
  <c r="BF64" i="4" s="1"/>
  <c r="BF54" i="4"/>
  <c r="BE57" i="4"/>
  <c r="BE67" i="4" s="1"/>
  <c r="BF18" i="4"/>
  <c r="BF25" i="4" s="1"/>
  <c r="BF21" i="4"/>
  <c r="BF22" i="4" s="1"/>
  <c r="BF23" i="4" s="1"/>
  <c r="BF24" i="4" s="1"/>
  <c r="BI6" i="6"/>
  <c r="BH8" i="6"/>
  <c r="BH9" i="6" s="1"/>
  <c r="BG7" i="4"/>
  <c r="BG38" i="4" s="1"/>
  <c r="BG42" i="4" s="1"/>
  <c r="BG44" i="4" s="1"/>
  <c r="BG12" i="4"/>
  <c r="BG79" i="4" s="1"/>
  <c r="BG26" i="5" l="1"/>
  <c r="BG27" i="5" s="1"/>
  <c r="BH24" i="5" s="1"/>
  <c r="BH34" i="5" s="1"/>
  <c r="BE80" i="4"/>
  <c r="BE81" i="4" s="1"/>
  <c r="BE88" i="4" s="1"/>
  <c r="BE121" i="4"/>
  <c r="BH12" i="5"/>
  <c r="BH17" i="5" s="1"/>
  <c r="BH7" i="5"/>
  <c r="BH18" i="5" s="1"/>
  <c r="BF63" i="4"/>
  <c r="BF65" i="4" s="1"/>
  <c r="BE68" i="4"/>
  <c r="BG62" i="4"/>
  <c r="BG37" i="4"/>
  <c r="BG60" i="4"/>
  <c r="BF56" i="4"/>
  <c r="BF46" i="4"/>
  <c r="BG53" i="4"/>
  <c r="BG16" i="4"/>
  <c r="BG20" i="4"/>
  <c r="BI7" i="6"/>
  <c r="BI12" i="6"/>
  <c r="BG8" i="4"/>
  <c r="BG9" i="4" s="1"/>
  <c r="BH6" i="4"/>
  <c r="BH13" i="4" s="1"/>
  <c r="BH19" i="5" l="1"/>
  <c r="BH21" i="5" s="1"/>
  <c r="BH36" i="5" s="1"/>
  <c r="BH38" i="5" s="1"/>
  <c r="BH15" i="6" s="1"/>
  <c r="BH8" i="5"/>
  <c r="BH9" i="5" s="1"/>
  <c r="BI6" i="5"/>
  <c r="BG61" i="4"/>
  <c r="BG64" i="4" s="1"/>
  <c r="BF57" i="4"/>
  <c r="BF67" i="4" s="1"/>
  <c r="BG54" i="4"/>
  <c r="BG18" i="4"/>
  <c r="BG25" i="4" s="1"/>
  <c r="BG21" i="4"/>
  <c r="BG22" i="4" s="1"/>
  <c r="BG23" i="4" s="1"/>
  <c r="BG24" i="4" s="1"/>
  <c r="BI8" i="6"/>
  <c r="BI9" i="6" s="1"/>
  <c r="BJ6" i="6"/>
  <c r="BH12" i="4"/>
  <c r="BH79" i="4" s="1"/>
  <c r="BH7" i="4"/>
  <c r="BH38" i="4" s="1"/>
  <c r="BH42" i="4" s="1"/>
  <c r="BH44" i="4" s="1"/>
  <c r="BH26" i="5" l="1"/>
  <c r="BH27" i="5" s="1"/>
  <c r="BI24" i="5" s="1"/>
  <c r="BI34" i="5" s="1"/>
  <c r="BF80" i="4"/>
  <c r="BF121" i="4"/>
  <c r="BI7" i="5"/>
  <c r="BI18" i="5" s="1"/>
  <c r="BI12" i="5"/>
  <c r="BI17" i="5" s="1"/>
  <c r="BG63" i="4"/>
  <c r="BG65" i="4" s="1"/>
  <c r="BF68" i="4"/>
  <c r="BF81" i="4"/>
  <c r="BF88" i="4" s="1"/>
  <c r="BH62" i="4"/>
  <c r="BH37" i="4"/>
  <c r="BH60" i="4"/>
  <c r="BG46" i="4"/>
  <c r="BG56" i="4"/>
  <c r="BH53" i="4"/>
  <c r="BH16" i="4"/>
  <c r="BH20" i="4"/>
  <c r="BJ12" i="6"/>
  <c r="BJ7" i="6"/>
  <c r="BH8" i="4"/>
  <c r="BH9" i="4" s="1"/>
  <c r="BI6" i="4"/>
  <c r="BI13" i="4" s="1"/>
  <c r="BI19" i="5" l="1"/>
  <c r="BI21" i="5" s="1"/>
  <c r="BI8" i="5"/>
  <c r="BI9" i="5" s="1"/>
  <c r="BJ6" i="5"/>
  <c r="BG57" i="4"/>
  <c r="BH18" i="4"/>
  <c r="BH25" i="4" s="1"/>
  <c r="BG67" i="4"/>
  <c r="BH61" i="4"/>
  <c r="BH64" i="4" s="1"/>
  <c r="BH54" i="4"/>
  <c r="BH56" i="4" s="1"/>
  <c r="BH46" i="4"/>
  <c r="BH21" i="4"/>
  <c r="BH22" i="4" s="1"/>
  <c r="BH23" i="4" s="1"/>
  <c r="BH24" i="4" s="1"/>
  <c r="BK6" i="6"/>
  <c r="BJ8" i="6"/>
  <c r="BJ9" i="6" s="1"/>
  <c r="BI7" i="4"/>
  <c r="BI38" i="4" s="1"/>
  <c r="BI42" i="4" s="1"/>
  <c r="BI44" i="4" s="1"/>
  <c r="BI12" i="4"/>
  <c r="BI79" i="4" s="1"/>
  <c r="BI26" i="5" l="1"/>
  <c r="BI27" i="5" s="1"/>
  <c r="BJ24" i="5" s="1"/>
  <c r="BJ34" i="5" s="1"/>
  <c r="BI36" i="5"/>
  <c r="BI38" i="5" s="1"/>
  <c r="BI15" i="6" s="1"/>
  <c r="BH63" i="4"/>
  <c r="BH65" i="4" s="1"/>
  <c r="BG80" i="4"/>
  <c r="BG81" i="4" s="1"/>
  <c r="BG88" i="4" s="1"/>
  <c r="BG121" i="4"/>
  <c r="BJ7" i="5"/>
  <c r="BJ18" i="5" s="1"/>
  <c r="BJ12" i="5"/>
  <c r="BJ17" i="5" s="1"/>
  <c r="BG68" i="4"/>
  <c r="BI62" i="4"/>
  <c r="BI37" i="4"/>
  <c r="BI60" i="4"/>
  <c r="BH57" i="4"/>
  <c r="BI53" i="4"/>
  <c r="BI16" i="4"/>
  <c r="BI20" i="4"/>
  <c r="BK12" i="6"/>
  <c r="BK7" i="6"/>
  <c r="BJ6" i="4"/>
  <c r="BJ13" i="4" s="1"/>
  <c r="BI8" i="4"/>
  <c r="BI9" i="4" s="1"/>
  <c r="BJ19" i="5" l="1"/>
  <c r="BJ21" i="5" s="1"/>
  <c r="BK6" i="5"/>
  <c r="BJ8" i="5"/>
  <c r="BJ9" i="5" s="1"/>
  <c r="BI18" i="4"/>
  <c r="BI25" i="4" s="1"/>
  <c r="BI46" i="4" s="1"/>
  <c r="BH67" i="4"/>
  <c r="BI61" i="4"/>
  <c r="BI64" i="4" s="1"/>
  <c r="BI54" i="4"/>
  <c r="BI21" i="4"/>
  <c r="BI22" i="4" s="1"/>
  <c r="BI23" i="4" s="1"/>
  <c r="BI24" i="4" s="1"/>
  <c r="BK8" i="6"/>
  <c r="BK9" i="6" s="1"/>
  <c r="BL6" i="6"/>
  <c r="BJ7" i="4"/>
  <c r="BJ38" i="4" s="1"/>
  <c r="BJ42" i="4" s="1"/>
  <c r="BJ44" i="4" s="1"/>
  <c r="BJ12" i="4"/>
  <c r="BJ79" i="4" s="1"/>
  <c r="BI56" i="4" l="1"/>
  <c r="BI57" i="4" s="1"/>
  <c r="BJ26" i="5"/>
  <c r="BJ27" i="5" s="1"/>
  <c r="BK24" i="5" s="1"/>
  <c r="BK34" i="5" s="1"/>
  <c r="BJ36" i="5"/>
  <c r="BJ38" i="5" s="1"/>
  <c r="BJ15" i="6" s="1"/>
  <c r="BH80" i="4"/>
  <c r="BH81" i="4" s="1"/>
  <c r="BH88" i="4" s="1"/>
  <c r="BH121" i="4"/>
  <c r="BK7" i="5"/>
  <c r="BK18" i="5" s="1"/>
  <c r="BK12" i="5"/>
  <c r="BK17" i="5" s="1"/>
  <c r="BH68" i="4"/>
  <c r="BI63" i="4"/>
  <c r="BI65" i="4" s="1"/>
  <c r="BI67" i="4" s="1"/>
  <c r="BJ62" i="4"/>
  <c r="BJ37" i="4"/>
  <c r="BJ60" i="4"/>
  <c r="BJ53" i="4"/>
  <c r="BJ16" i="4"/>
  <c r="BJ20" i="4"/>
  <c r="BL7" i="6"/>
  <c r="BL12" i="6"/>
  <c r="BJ8" i="4"/>
  <c r="BJ9" i="4" s="1"/>
  <c r="BK6" i="4"/>
  <c r="BK13" i="4" s="1"/>
  <c r="BK19" i="5" l="1"/>
  <c r="BK21" i="5" s="1"/>
  <c r="BK8" i="5"/>
  <c r="BK9" i="5" s="1"/>
  <c r="BL6" i="5"/>
  <c r="BI80" i="4"/>
  <c r="BI81" i="4" s="1"/>
  <c r="BI88" i="4" s="1"/>
  <c r="BI121" i="4"/>
  <c r="BI68" i="4"/>
  <c r="BJ61" i="4"/>
  <c r="BJ64" i="4" s="1"/>
  <c r="BJ54" i="4"/>
  <c r="BJ21" i="4"/>
  <c r="BJ22" i="4" s="1"/>
  <c r="BJ23" i="4" s="1"/>
  <c r="BJ24" i="4" s="1"/>
  <c r="BJ18" i="4"/>
  <c r="BJ25" i="4" s="1"/>
  <c r="BM6" i="6"/>
  <c r="BL8" i="6"/>
  <c r="BL9" i="6" s="1"/>
  <c r="BK7" i="4"/>
  <c r="BK38" i="4" s="1"/>
  <c r="BK42" i="4" s="1"/>
  <c r="BK44" i="4" s="1"/>
  <c r="BK12" i="4"/>
  <c r="BK79" i="4" s="1"/>
  <c r="BK26" i="5" l="1"/>
  <c r="BK27" i="5" s="1"/>
  <c r="BL24" i="5" s="1"/>
  <c r="BL34" i="5" s="1"/>
  <c r="BK36" i="5"/>
  <c r="BK38" i="5" s="1"/>
  <c r="BK15" i="6" s="1"/>
  <c r="BL7" i="5"/>
  <c r="BL18" i="5" s="1"/>
  <c r="BL12" i="5"/>
  <c r="BJ63" i="4"/>
  <c r="BJ65" i="4" s="1"/>
  <c r="BK62" i="4"/>
  <c r="BK37" i="4"/>
  <c r="BK60" i="4"/>
  <c r="BJ46" i="4"/>
  <c r="BJ56" i="4"/>
  <c r="BK53" i="4"/>
  <c r="BK16" i="4"/>
  <c r="BK20" i="4"/>
  <c r="BM12" i="6"/>
  <c r="BM7" i="6"/>
  <c r="BL6" i="4"/>
  <c r="BL13" i="4" s="1"/>
  <c r="BK8" i="4"/>
  <c r="BK9" i="4" s="1"/>
  <c r="BL19" i="5" l="1"/>
  <c r="BK18" i="4"/>
  <c r="BK25" i="4" s="1"/>
  <c r="BK46" i="4" s="1"/>
  <c r="BL8" i="5"/>
  <c r="BL9" i="5" s="1"/>
  <c r="BM6" i="5"/>
  <c r="BK61" i="4"/>
  <c r="BK64" i="4" s="1"/>
  <c r="BJ57" i="4"/>
  <c r="BJ67" i="4" s="1"/>
  <c r="BK54" i="4"/>
  <c r="BK21" i="4"/>
  <c r="BK22" i="4" s="1"/>
  <c r="BK23" i="4" s="1"/>
  <c r="BK24" i="4" s="1"/>
  <c r="BN6" i="6"/>
  <c r="BM8" i="6"/>
  <c r="BM9" i="6" s="1"/>
  <c r="BL7" i="4"/>
  <c r="BL38" i="4" s="1"/>
  <c r="BL42" i="4" s="1"/>
  <c r="BL44" i="4" s="1"/>
  <c r="BL12" i="4"/>
  <c r="BK56" i="4" l="1"/>
  <c r="BL21" i="5"/>
  <c r="BJ80" i="4"/>
  <c r="BJ81" i="4" s="1"/>
  <c r="BJ88" i="4" s="1"/>
  <c r="BJ121" i="4"/>
  <c r="BM12" i="5"/>
  <c r="BM17" i="5" s="1"/>
  <c r="BM7" i="5"/>
  <c r="BM18" i="5" s="1"/>
  <c r="BK63" i="4"/>
  <c r="BL81" i="4"/>
  <c r="BL88" i="4" s="1"/>
  <c r="BL79" i="4"/>
  <c r="BJ68" i="4"/>
  <c r="BK65" i="4"/>
  <c r="BL62" i="4"/>
  <c r="BL37" i="4"/>
  <c r="BL60" i="4"/>
  <c r="BK57" i="4"/>
  <c r="BL53" i="4"/>
  <c r="BL16" i="4"/>
  <c r="BL20" i="4"/>
  <c r="BN7" i="6"/>
  <c r="BN12" i="6"/>
  <c r="BM6" i="4"/>
  <c r="BM13" i="4" s="1"/>
  <c r="BL8" i="4"/>
  <c r="BL9" i="4" s="1"/>
  <c r="BL26" i="5" l="1"/>
  <c r="BL27" i="5" s="1"/>
  <c r="BM24" i="5" s="1"/>
  <c r="BM34" i="5" s="1"/>
  <c r="BL36" i="5"/>
  <c r="BL38" i="5" s="1"/>
  <c r="BL15" i="6" s="1"/>
  <c r="BM19" i="5"/>
  <c r="BM8" i="5"/>
  <c r="BM9" i="5" s="1"/>
  <c r="BN6" i="5"/>
  <c r="BK67" i="4"/>
  <c r="BL61" i="4"/>
  <c r="BL64" i="4" s="1"/>
  <c r="BL63" i="4"/>
  <c r="BL54" i="4"/>
  <c r="BL18" i="4"/>
  <c r="BL25" i="4" s="1"/>
  <c r="BL21" i="4"/>
  <c r="BL22" i="4" s="1"/>
  <c r="BL23" i="4" s="1"/>
  <c r="BL24" i="4" s="1"/>
  <c r="BN8" i="6"/>
  <c r="BN9" i="6" s="1"/>
  <c r="BO6" i="6"/>
  <c r="BM12" i="4"/>
  <c r="BM7" i="4"/>
  <c r="BM38" i="4" s="1"/>
  <c r="BM42" i="4" s="1"/>
  <c r="BM44" i="4" s="1"/>
  <c r="BM21" i="5" l="1"/>
  <c r="BM36" i="5" s="1"/>
  <c r="BM38" i="5" s="1"/>
  <c r="BM15" i="6" s="1"/>
  <c r="BM26" i="5"/>
  <c r="BM27" i="5" s="1"/>
  <c r="BN24" i="5" s="1"/>
  <c r="BN34" i="5" s="1"/>
  <c r="BK80" i="4"/>
  <c r="BK81" i="4" s="1"/>
  <c r="BK88" i="4" s="1"/>
  <c r="BK121" i="4"/>
  <c r="BN12" i="5"/>
  <c r="BN17" i="5" s="1"/>
  <c r="BN7" i="5"/>
  <c r="BN18" i="5" s="1"/>
  <c r="BM81" i="4"/>
  <c r="BM88" i="4" s="1"/>
  <c r="BM79" i="4"/>
  <c r="BK68" i="4"/>
  <c r="BL65" i="4"/>
  <c r="BM62" i="4"/>
  <c r="BM37" i="4"/>
  <c r="BM60" i="4"/>
  <c r="BL46" i="4"/>
  <c r="BL56" i="4"/>
  <c r="BM53" i="4"/>
  <c r="BM16" i="4"/>
  <c r="BM20" i="4"/>
  <c r="BO7" i="6"/>
  <c r="BO12" i="6"/>
  <c r="BM8" i="4"/>
  <c r="BM9" i="4" s="1"/>
  <c r="BN6" i="4"/>
  <c r="BN13" i="4" s="1"/>
  <c r="BN19" i="5" l="1"/>
  <c r="BO6" i="5"/>
  <c r="BN8" i="5"/>
  <c r="BN9" i="5" s="1"/>
  <c r="BM61" i="4"/>
  <c r="BM64" i="4" s="1"/>
  <c r="BM54" i="4"/>
  <c r="BL57" i="4"/>
  <c r="BL67" i="4" s="1"/>
  <c r="BM18" i="4"/>
  <c r="BM25" i="4" s="1"/>
  <c r="BM21" i="4"/>
  <c r="BM22" i="4" s="1"/>
  <c r="BM23" i="4" s="1"/>
  <c r="BM24" i="4" s="1"/>
  <c r="BP6" i="6"/>
  <c r="BO8" i="6"/>
  <c r="BO9" i="6" s="1"/>
  <c r="BN12" i="4"/>
  <c r="BN7" i="4"/>
  <c r="BN38" i="4" s="1"/>
  <c r="BN42" i="4" s="1"/>
  <c r="BN44" i="4" s="1"/>
  <c r="BN21" i="5" l="1"/>
  <c r="BN36" i="5" s="1"/>
  <c r="BN38" i="5" s="1"/>
  <c r="BN15" i="6" s="1"/>
  <c r="BN26" i="5"/>
  <c r="BN27" i="5" s="1"/>
  <c r="BO24" i="5" s="1"/>
  <c r="BO34" i="5" s="1"/>
  <c r="BL80" i="4"/>
  <c r="BL121" i="4"/>
  <c r="BO7" i="5"/>
  <c r="BO18" i="5" s="1"/>
  <c r="BO12" i="5"/>
  <c r="BO17" i="5" s="1"/>
  <c r="BN81" i="4"/>
  <c r="BN88" i="4" s="1"/>
  <c r="BN79" i="4"/>
  <c r="BL68" i="4"/>
  <c r="BM63" i="4"/>
  <c r="BM65" i="4" s="1"/>
  <c r="BN62" i="4"/>
  <c r="BN37" i="4"/>
  <c r="BN60" i="4"/>
  <c r="BM46" i="4"/>
  <c r="BM56" i="4"/>
  <c r="BN53" i="4"/>
  <c r="BN16" i="4"/>
  <c r="BN20" i="4"/>
  <c r="BP7" i="6"/>
  <c r="BP12" i="6"/>
  <c r="BO6" i="4"/>
  <c r="BO13" i="4" s="1"/>
  <c r="BN8" i="4"/>
  <c r="BN9" i="4" s="1"/>
  <c r="BO19" i="5" l="1"/>
  <c r="BP6" i="5"/>
  <c r="BO8" i="5"/>
  <c r="BO9" i="5" s="1"/>
  <c r="BN61" i="4"/>
  <c r="BN64" i="4" s="1"/>
  <c r="BM57" i="4"/>
  <c r="BM67" i="4" s="1"/>
  <c r="BN54" i="4"/>
  <c r="BN18" i="4"/>
  <c r="BN25" i="4" s="1"/>
  <c r="BN21" i="4"/>
  <c r="BN22" i="4" s="1"/>
  <c r="BN23" i="4" s="1"/>
  <c r="BN24" i="4" s="1"/>
  <c r="BQ6" i="6"/>
  <c r="BP8" i="6"/>
  <c r="BP9" i="6" s="1"/>
  <c r="BO12" i="4"/>
  <c r="BO7" i="4"/>
  <c r="BO38" i="4" s="1"/>
  <c r="BO42" i="4" s="1"/>
  <c r="BO44" i="4" s="1"/>
  <c r="BO21" i="5" l="1"/>
  <c r="BM80" i="4"/>
  <c r="BM121" i="4"/>
  <c r="BP12" i="5"/>
  <c r="BP17" i="5" s="1"/>
  <c r="BP7" i="5"/>
  <c r="BP18" i="5" s="1"/>
  <c r="BO81" i="4"/>
  <c r="BO88" i="4" s="1"/>
  <c r="BO79" i="4"/>
  <c r="BM68" i="4"/>
  <c r="BN63" i="4"/>
  <c r="BN65" i="4" s="1"/>
  <c r="BO62" i="4"/>
  <c r="BO37" i="4"/>
  <c r="BO60" i="4"/>
  <c r="BN46" i="4"/>
  <c r="BN56" i="4"/>
  <c r="BO53" i="4"/>
  <c r="BO16" i="4"/>
  <c r="BO20" i="4"/>
  <c r="BQ7" i="6"/>
  <c r="BQ12" i="6"/>
  <c r="BO8" i="4"/>
  <c r="BO9" i="4" s="1"/>
  <c r="BP6" i="4"/>
  <c r="BP13" i="4" s="1"/>
  <c r="BO26" i="5" l="1"/>
  <c r="BO27" i="5" s="1"/>
  <c r="BP24" i="5" s="1"/>
  <c r="BP34" i="5" s="1"/>
  <c r="BO36" i="5"/>
  <c r="BO38" i="5" s="1"/>
  <c r="BO15" i="6" s="1"/>
  <c r="BP19" i="5"/>
  <c r="BP8" i="5"/>
  <c r="BP9" i="5" s="1"/>
  <c r="BQ6" i="5"/>
  <c r="BO61" i="4"/>
  <c r="BO64" i="4" s="1"/>
  <c r="BN57" i="4"/>
  <c r="BN67" i="4" s="1"/>
  <c r="BO54" i="4"/>
  <c r="BO21" i="4"/>
  <c r="BO22" i="4" s="1"/>
  <c r="BO23" i="4" s="1"/>
  <c r="BO24" i="4" s="1"/>
  <c r="BO18" i="4"/>
  <c r="BO25" i="4" s="1"/>
  <c r="BR6" i="6"/>
  <c r="BQ8" i="6"/>
  <c r="BQ9" i="6" s="1"/>
  <c r="BP7" i="4"/>
  <c r="BP38" i="4" s="1"/>
  <c r="BP42" i="4" s="1"/>
  <c r="BP44" i="4" s="1"/>
  <c r="BP12" i="4"/>
  <c r="BP21" i="5" l="1"/>
  <c r="BP36" i="5" s="1"/>
  <c r="BP38" i="5" s="1"/>
  <c r="BP15" i="6" s="1"/>
  <c r="BP26" i="5"/>
  <c r="BP27" i="5" s="1"/>
  <c r="BQ24" i="5" s="1"/>
  <c r="BQ34" i="5" s="1"/>
  <c r="BN80" i="4"/>
  <c r="BN121" i="4"/>
  <c r="BQ7" i="5"/>
  <c r="BQ18" i="5" s="1"/>
  <c r="BQ12" i="5"/>
  <c r="BQ17" i="5" s="1"/>
  <c r="BP81" i="4"/>
  <c r="BP88" i="4" s="1"/>
  <c r="BP79" i="4"/>
  <c r="BN68" i="4"/>
  <c r="BO63" i="4"/>
  <c r="BO65" i="4" s="1"/>
  <c r="BP62" i="4"/>
  <c r="BP37" i="4"/>
  <c r="BP60" i="4"/>
  <c r="BO46" i="4"/>
  <c r="BO56" i="4"/>
  <c r="BP53" i="4"/>
  <c r="BP16" i="4"/>
  <c r="BP20" i="4"/>
  <c r="BR7" i="6"/>
  <c r="BR12" i="6"/>
  <c r="BQ6" i="4"/>
  <c r="BQ13" i="4" s="1"/>
  <c r="BP8" i="4"/>
  <c r="BP9" i="4" s="1"/>
  <c r="BQ19" i="5" l="1"/>
  <c r="BR6" i="5"/>
  <c r="BQ8" i="5"/>
  <c r="BQ9" i="5" s="1"/>
  <c r="BP61" i="4"/>
  <c r="BP64" i="4" s="1"/>
  <c r="BO57" i="4"/>
  <c r="BO67" i="4" s="1"/>
  <c r="BP54" i="4"/>
  <c r="BP21" i="4"/>
  <c r="BP22" i="4" s="1"/>
  <c r="BP23" i="4" s="1"/>
  <c r="BP24" i="4" s="1"/>
  <c r="BP18" i="4"/>
  <c r="BP25" i="4" s="1"/>
  <c r="BR8" i="6"/>
  <c r="BR9" i="6" s="1"/>
  <c r="BS6" i="6"/>
  <c r="BQ7" i="4"/>
  <c r="BQ38" i="4" s="1"/>
  <c r="BQ42" i="4" s="1"/>
  <c r="BQ44" i="4" s="1"/>
  <c r="BQ12" i="4"/>
  <c r="BQ21" i="5" l="1"/>
  <c r="BQ36" i="5" s="1"/>
  <c r="BQ38" i="5" s="1"/>
  <c r="BQ15" i="6" s="1"/>
  <c r="BQ26" i="5"/>
  <c r="BQ27" i="5" s="1"/>
  <c r="BR24" i="5" s="1"/>
  <c r="BR34" i="5" s="1"/>
  <c r="BO80" i="4"/>
  <c r="BO121" i="4"/>
  <c r="BR12" i="5"/>
  <c r="BR17" i="5" s="1"/>
  <c r="BR7" i="5"/>
  <c r="BR18" i="5" s="1"/>
  <c r="BP63" i="4"/>
  <c r="BP65" i="4" s="1"/>
  <c r="BQ81" i="4"/>
  <c r="BQ88" i="4" s="1"/>
  <c r="BQ79" i="4"/>
  <c r="BO68" i="4"/>
  <c r="BQ62" i="4"/>
  <c r="BQ37" i="4"/>
  <c r="BQ60" i="4"/>
  <c r="BP46" i="4"/>
  <c r="BP56" i="4"/>
  <c r="BQ53" i="4"/>
  <c r="BQ16" i="4"/>
  <c r="BQ20" i="4"/>
  <c r="BS7" i="6"/>
  <c r="BS12" i="6"/>
  <c r="BQ8" i="4"/>
  <c r="BQ9" i="4" s="1"/>
  <c r="BR6" i="4"/>
  <c r="BR13" i="4" s="1"/>
  <c r="BR19" i="5" l="1"/>
  <c r="BR21" i="5" s="1"/>
  <c r="BR36" i="5" s="1"/>
  <c r="BR38" i="5" s="1"/>
  <c r="BR15" i="6" s="1"/>
  <c r="BR8" i="5"/>
  <c r="BR9" i="5" s="1"/>
  <c r="BS6" i="5"/>
  <c r="BQ61" i="4"/>
  <c r="BQ64" i="4" s="1"/>
  <c r="BP57" i="4"/>
  <c r="BP67" i="4" s="1"/>
  <c r="BQ54" i="4"/>
  <c r="BQ21" i="4"/>
  <c r="BQ22" i="4" s="1"/>
  <c r="BQ23" i="4" s="1"/>
  <c r="BQ24" i="4" s="1"/>
  <c r="BQ18" i="4"/>
  <c r="BQ25" i="4" s="1"/>
  <c r="BT6" i="6"/>
  <c r="BS8" i="6"/>
  <c r="BS9" i="6" s="1"/>
  <c r="BR7" i="4"/>
  <c r="BR38" i="4" s="1"/>
  <c r="BR42" i="4" s="1"/>
  <c r="BR44" i="4" s="1"/>
  <c r="BR12" i="4"/>
  <c r="BR26" i="5" l="1"/>
  <c r="BR27" i="5" s="1"/>
  <c r="BS24" i="5" s="1"/>
  <c r="BS34" i="5" s="1"/>
  <c r="BS7" i="5"/>
  <c r="BS18" i="5" s="1"/>
  <c r="BS12" i="5"/>
  <c r="BS17" i="5" s="1"/>
  <c r="BP80" i="4"/>
  <c r="BP121" i="4"/>
  <c r="BR81" i="4"/>
  <c r="BR88" i="4" s="1"/>
  <c r="BR79" i="4"/>
  <c r="BP68" i="4"/>
  <c r="BQ63" i="4"/>
  <c r="BQ65" i="4" s="1"/>
  <c r="BR62" i="4"/>
  <c r="BR37" i="4"/>
  <c r="BR60" i="4"/>
  <c r="BQ56" i="4"/>
  <c r="BQ46" i="4"/>
  <c r="BR53" i="4"/>
  <c r="BR16" i="4"/>
  <c r="BR20" i="4"/>
  <c r="BT7" i="6"/>
  <c r="BT12" i="6"/>
  <c r="BS6" i="4"/>
  <c r="BS13" i="4" s="1"/>
  <c r="BR8" i="4"/>
  <c r="BR9" i="4" s="1"/>
  <c r="BS19" i="5" l="1"/>
  <c r="BS21" i="5" s="1"/>
  <c r="BS36" i="5" s="1"/>
  <c r="BS38" i="5" s="1"/>
  <c r="BS15" i="6" s="1"/>
  <c r="BS8" i="5"/>
  <c r="BS9" i="5" s="1"/>
  <c r="BT6" i="5"/>
  <c r="BR61" i="4"/>
  <c r="BR64" i="4" s="1"/>
  <c r="BR54" i="4"/>
  <c r="BQ57" i="4"/>
  <c r="BQ67" i="4" s="1"/>
  <c r="BR18" i="4"/>
  <c r="BR25" i="4" s="1"/>
  <c r="BR21" i="4"/>
  <c r="BR22" i="4" s="1"/>
  <c r="BR23" i="4" s="1"/>
  <c r="BR24" i="4" s="1"/>
  <c r="BT8" i="6"/>
  <c r="BT9" i="6" s="1"/>
  <c r="BU6" i="6"/>
  <c r="BS7" i="4"/>
  <c r="BS38" i="4" s="1"/>
  <c r="BS42" i="4" s="1"/>
  <c r="BS44" i="4" s="1"/>
  <c r="BS12" i="4"/>
  <c r="BS26" i="5" l="1"/>
  <c r="BS27" i="5" s="1"/>
  <c r="BT24" i="5" s="1"/>
  <c r="BT34" i="5" s="1"/>
  <c r="BQ80" i="4"/>
  <c r="BQ121" i="4"/>
  <c r="BT12" i="5"/>
  <c r="BT17" i="5" s="1"/>
  <c r="BT7" i="5"/>
  <c r="BT18" i="5" s="1"/>
  <c r="BS81" i="4"/>
  <c r="BS88" i="4" s="1"/>
  <c r="BS79" i="4"/>
  <c r="BQ68" i="4"/>
  <c r="BR63" i="4"/>
  <c r="BR65" i="4" s="1"/>
  <c r="BS62" i="4"/>
  <c r="BS37" i="4"/>
  <c r="BS60" i="4"/>
  <c r="BR46" i="4"/>
  <c r="BR56" i="4"/>
  <c r="BS53" i="4"/>
  <c r="BS16" i="4"/>
  <c r="BS20" i="4"/>
  <c r="BU7" i="6"/>
  <c r="BU12" i="6"/>
  <c r="BT6" i="4"/>
  <c r="BT13" i="4" s="1"/>
  <c r="BS8" i="4"/>
  <c r="BS9" i="4" s="1"/>
  <c r="BT19" i="5" l="1"/>
  <c r="BT21" i="5" s="1"/>
  <c r="BT36" i="5" s="1"/>
  <c r="BT38" i="5" s="1"/>
  <c r="BT15" i="6" s="1"/>
  <c r="BU6" i="5"/>
  <c r="BT8" i="5"/>
  <c r="BT9" i="5" s="1"/>
  <c r="BS61" i="4"/>
  <c r="BS64" i="4" s="1"/>
  <c r="BR57" i="4"/>
  <c r="BR67" i="4" s="1"/>
  <c r="BS54" i="4"/>
  <c r="BS18" i="4"/>
  <c r="BS25" i="4" s="1"/>
  <c r="BS21" i="4"/>
  <c r="BS22" i="4" s="1"/>
  <c r="BS23" i="4" s="1"/>
  <c r="BS24" i="4" s="1"/>
  <c r="BU8" i="6"/>
  <c r="BU9" i="6" s="1"/>
  <c r="BV6" i="6"/>
  <c r="BT7" i="4"/>
  <c r="BT38" i="4" s="1"/>
  <c r="BT42" i="4" s="1"/>
  <c r="BT44" i="4" s="1"/>
  <c r="BT12" i="4"/>
  <c r="BT26" i="5" l="1"/>
  <c r="BT27" i="5" s="1"/>
  <c r="BU24" i="5" s="1"/>
  <c r="BU34" i="5" s="1"/>
  <c r="BR80" i="4"/>
  <c r="BR121" i="4"/>
  <c r="BU7" i="5"/>
  <c r="BU18" i="5" s="1"/>
  <c r="BU12" i="5"/>
  <c r="BU17" i="5" s="1"/>
  <c r="BS63" i="4"/>
  <c r="BS65" i="4" s="1"/>
  <c r="BT81" i="4"/>
  <c r="BT88" i="4" s="1"/>
  <c r="BT79" i="4"/>
  <c r="BR68" i="4"/>
  <c r="BT62" i="4"/>
  <c r="BT37" i="4"/>
  <c r="BT60" i="4"/>
  <c r="BT53" i="4"/>
  <c r="BT54" i="4" s="1"/>
  <c r="BS56" i="4"/>
  <c r="BS46" i="4"/>
  <c r="BT16" i="4"/>
  <c r="BT20" i="4"/>
  <c r="BV7" i="6"/>
  <c r="BV12" i="6"/>
  <c r="BT8" i="4"/>
  <c r="BT9" i="4" s="1"/>
  <c r="BU6" i="4"/>
  <c r="BU13" i="4" s="1"/>
  <c r="BU19" i="5" l="1"/>
  <c r="BU21" i="5" s="1"/>
  <c r="BU36" i="5" s="1"/>
  <c r="BU38" i="5" s="1"/>
  <c r="BU15" i="6" s="1"/>
  <c r="BU8" i="5"/>
  <c r="BU9" i="5" s="1"/>
  <c r="BV6" i="5"/>
  <c r="BT18" i="4"/>
  <c r="BT25" i="4" s="1"/>
  <c r="BT46" i="4" s="1"/>
  <c r="BT61" i="4"/>
  <c r="BT64" i="4" s="1"/>
  <c r="BS57" i="4"/>
  <c r="BS67" i="4" s="1"/>
  <c r="BT21" i="4"/>
  <c r="BT22" i="4" s="1"/>
  <c r="BT23" i="4" s="1"/>
  <c r="BT24" i="4" s="1"/>
  <c r="BV8" i="6"/>
  <c r="BV9" i="6" s="1"/>
  <c r="BW6" i="6"/>
  <c r="BU12" i="4"/>
  <c r="BU7" i="4"/>
  <c r="BU62" i="4" s="1"/>
  <c r="BU26" i="5" l="1"/>
  <c r="BU27" i="5" s="1"/>
  <c r="BV24" i="5" s="1"/>
  <c r="BV34" i="5" s="1"/>
  <c r="BS80" i="4"/>
  <c r="BS121" i="4"/>
  <c r="BT56" i="4"/>
  <c r="BV7" i="5"/>
  <c r="BV18" i="5" s="1"/>
  <c r="BV12" i="5"/>
  <c r="BV17" i="5" s="1"/>
  <c r="BT63" i="4"/>
  <c r="BT65" i="4" s="1"/>
  <c r="BU81" i="4"/>
  <c r="BU88" i="4" s="1"/>
  <c r="BU79" i="4"/>
  <c r="BS68" i="4"/>
  <c r="BU37" i="4"/>
  <c r="BU60" i="4"/>
  <c r="BT57" i="4"/>
  <c r="BU38" i="4"/>
  <c r="BU42" i="4" s="1"/>
  <c r="BU44" i="4" s="1"/>
  <c r="BU53" i="4"/>
  <c r="BU16" i="4"/>
  <c r="BU20" i="4"/>
  <c r="BW7" i="6"/>
  <c r="BW12" i="6"/>
  <c r="BV6" i="4"/>
  <c r="BV13" i="4" s="1"/>
  <c r="BU8" i="4"/>
  <c r="BU9" i="4" s="1"/>
  <c r="BV19" i="5" l="1"/>
  <c r="BV21" i="5" s="1"/>
  <c r="BV36" i="5" s="1"/>
  <c r="BV38" i="5" s="1"/>
  <c r="BV15" i="6" s="1"/>
  <c r="BW6" i="5"/>
  <c r="BV8" i="5"/>
  <c r="BV9" i="5" s="1"/>
  <c r="BT67" i="4"/>
  <c r="BU61" i="4"/>
  <c r="BU63" i="4" s="1"/>
  <c r="BU54" i="4"/>
  <c r="BU21" i="4"/>
  <c r="BU22" i="4" s="1"/>
  <c r="BU23" i="4" s="1"/>
  <c r="BU24" i="4" s="1"/>
  <c r="BU18" i="4"/>
  <c r="BU25" i="4" s="1"/>
  <c r="BW8" i="6"/>
  <c r="BW9" i="6" s="1"/>
  <c r="BX6" i="6"/>
  <c r="BV7" i="4"/>
  <c r="BV12" i="4"/>
  <c r="BV26" i="5" l="1"/>
  <c r="BV27" i="5" s="1"/>
  <c r="BW24" i="5" s="1"/>
  <c r="BW34" i="5" s="1"/>
  <c r="BT80" i="4"/>
  <c r="BT121" i="4"/>
  <c r="BW12" i="5"/>
  <c r="BW17" i="5" s="1"/>
  <c r="BW7" i="5"/>
  <c r="BW18" i="5" s="1"/>
  <c r="BV81" i="4"/>
  <c r="BV88" i="4" s="1"/>
  <c r="BV79" i="4"/>
  <c r="BT68" i="4"/>
  <c r="BV38" i="4"/>
  <c r="BV42" i="4" s="1"/>
  <c r="BV44" i="4" s="1"/>
  <c r="BV62" i="4"/>
  <c r="BU64" i="4"/>
  <c r="BU65" i="4" s="1"/>
  <c r="BV37" i="4"/>
  <c r="BV60" i="4"/>
  <c r="BU56" i="4"/>
  <c r="BU46" i="4"/>
  <c r="BV53" i="4"/>
  <c r="BV16" i="4"/>
  <c r="BV20" i="4"/>
  <c r="BX7" i="6"/>
  <c r="BX12" i="6"/>
  <c r="BV8" i="4"/>
  <c r="BV9" i="4" s="1"/>
  <c r="BW6" i="4"/>
  <c r="BW13" i="4" s="1"/>
  <c r="BW19" i="5" l="1"/>
  <c r="BW21" i="5" s="1"/>
  <c r="BW36" i="5" s="1"/>
  <c r="BW38" i="5" s="1"/>
  <c r="BW15" i="6" s="1"/>
  <c r="BW8" i="5"/>
  <c r="BW9" i="5" s="1"/>
  <c r="BX6" i="5"/>
  <c r="BV61" i="4"/>
  <c r="BV64" i="4" s="1"/>
  <c r="BU57" i="4"/>
  <c r="BU67" i="4" s="1"/>
  <c r="BV54" i="4"/>
  <c r="BV21" i="4"/>
  <c r="BV22" i="4" s="1"/>
  <c r="BV23" i="4" s="1"/>
  <c r="BV24" i="4" s="1"/>
  <c r="BV18" i="4"/>
  <c r="BV25" i="4" s="1"/>
  <c r="BX8" i="6"/>
  <c r="BX9" i="6" s="1"/>
  <c r="BY6" i="6"/>
  <c r="BW12" i="4"/>
  <c r="BW7" i="4"/>
  <c r="BW38" i="4" s="1"/>
  <c r="BW42" i="4" s="1"/>
  <c r="BW44" i="4" s="1"/>
  <c r="BW26" i="5" l="1"/>
  <c r="BW27" i="5" s="1"/>
  <c r="BX24" i="5" s="1"/>
  <c r="BX34" i="5" s="1"/>
  <c r="BX12" i="5"/>
  <c r="BX17" i="5" s="1"/>
  <c r="BX7" i="5"/>
  <c r="BX18" i="5" s="1"/>
  <c r="BU80" i="4"/>
  <c r="BU121" i="4"/>
  <c r="BW81" i="4"/>
  <c r="BW88" i="4" s="1"/>
  <c r="BW79" i="4"/>
  <c r="BU68" i="4"/>
  <c r="BV63" i="4"/>
  <c r="BV65" i="4" s="1"/>
  <c r="BW62" i="4"/>
  <c r="BW37" i="4"/>
  <c r="BW60" i="4"/>
  <c r="BV46" i="4"/>
  <c r="BV56" i="4"/>
  <c r="BW53" i="4"/>
  <c r="BW16" i="4"/>
  <c r="BW20" i="4"/>
  <c r="BY7" i="6"/>
  <c r="BY12" i="6"/>
  <c r="BW8" i="4"/>
  <c r="BW9" i="4" s="1"/>
  <c r="BX6" i="4"/>
  <c r="BX13" i="4" s="1"/>
  <c r="BX19" i="5" l="1"/>
  <c r="BX21" i="5" s="1"/>
  <c r="BX36" i="5" s="1"/>
  <c r="BX38" i="5" s="1"/>
  <c r="BX15" i="6" s="1"/>
  <c r="BY6" i="5"/>
  <c r="BX8" i="5"/>
  <c r="BX9" i="5" s="1"/>
  <c r="BW61" i="4"/>
  <c r="BW64" i="4" s="1"/>
  <c r="BV57" i="4"/>
  <c r="BV67" i="4" s="1"/>
  <c r="BW54" i="4"/>
  <c r="BW18" i="4"/>
  <c r="BW25" i="4" s="1"/>
  <c r="BW21" i="4"/>
  <c r="BW22" i="4" s="1"/>
  <c r="BW23" i="4" s="1"/>
  <c r="BW24" i="4" s="1"/>
  <c r="BY8" i="6"/>
  <c r="BY9" i="6" s="1"/>
  <c r="BZ6" i="6"/>
  <c r="BX12" i="4"/>
  <c r="BX7" i="4"/>
  <c r="BX38" i="4" s="1"/>
  <c r="BX42" i="4" s="1"/>
  <c r="BX44" i="4" s="1"/>
  <c r="BX26" i="5" l="1"/>
  <c r="BX27" i="5" s="1"/>
  <c r="BY24" i="5" s="1"/>
  <c r="BY34" i="5" s="1"/>
  <c r="BV80" i="4"/>
  <c r="BV121" i="4"/>
  <c r="BY12" i="5"/>
  <c r="BY17" i="5" s="1"/>
  <c r="BY7" i="5"/>
  <c r="BY18" i="5" s="1"/>
  <c r="BX81" i="4"/>
  <c r="BX88" i="4" s="1"/>
  <c r="BX79" i="4"/>
  <c r="BV68" i="4"/>
  <c r="BW63" i="4"/>
  <c r="BW65" i="4" s="1"/>
  <c r="BX62" i="4"/>
  <c r="BX37" i="4"/>
  <c r="BX60" i="4"/>
  <c r="BW56" i="4"/>
  <c r="BW46" i="4"/>
  <c r="BX53" i="4"/>
  <c r="BX16" i="4"/>
  <c r="BX20" i="4"/>
  <c r="BZ7" i="6"/>
  <c r="BZ12" i="6"/>
  <c r="BY6" i="4"/>
  <c r="BY13" i="4" s="1"/>
  <c r="BX8" i="4"/>
  <c r="BX9" i="4" s="1"/>
  <c r="BY19" i="5" l="1"/>
  <c r="BY21" i="5" s="1"/>
  <c r="BY36" i="5" s="1"/>
  <c r="BY38" i="5" s="1"/>
  <c r="BY15" i="6" s="1"/>
  <c r="BZ6" i="5"/>
  <c r="BY8" i="5"/>
  <c r="BY9" i="5" s="1"/>
  <c r="BX18" i="4"/>
  <c r="BX25" i="4" s="1"/>
  <c r="BX46" i="4" s="1"/>
  <c r="BX61" i="4"/>
  <c r="BX64" i="4" s="1"/>
  <c r="BX54" i="4"/>
  <c r="BW57" i="4"/>
  <c r="BW67" i="4" s="1"/>
  <c r="BX21" i="4"/>
  <c r="BX22" i="4" s="1"/>
  <c r="BX23" i="4" s="1"/>
  <c r="BX24" i="4" s="1"/>
  <c r="CA6" i="6"/>
  <c r="BZ8" i="6"/>
  <c r="BZ9" i="6" s="1"/>
  <c r="BY7" i="4"/>
  <c r="BY38" i="4" s="1"/>
  <c r="BY42" i="4" s="1"/>
  <c r="BY44" i="4" s="1"/>
  <c r="BY12" i="4"/>
  <c r="BY26" i="5" l="1"/>
  <c r="BY27" i="5" s="1"/>
  <c r="BZ24" i="5" s="1"/>
  <c r="BZ34" i="5" s="1"/>
  <c r="BW80" i="4"/>
  <c r="BW121" i="4"/>
  <c r="BZ7" i="5"/>
  <c r="BZ18" i="5" s="1"/>
  <c r="BZ12" i="5"/>
  <c r="BZ17" i="5" s="1"/>
  <c r="BY81" i="4"/>
  <c r="BY88" i="4" s="1"/>
  <c r="BY79" i="4"/>
  <c r="BX56" i="4"/>
  <c r="BX57" i="4" s="1"/>
  <c r="BW68" i="4"/>
  <c r="BX63" i="4"/>
  <c r="BX65" i="4" s="1"/>
  <c r="BY62" i="4"/>
  <c r="BY37" i="4"/>
  <c r="BY60" i="4"/>
  <c r="BY53" i="4"/>
  <c r="BY16" i="4"/>
  <c r="BY20" i="4"/>
  <c r="CA7" i="6"/>
  <c r="CA8" i="6" s="1"/>
  <c r="CA9" i="6" s="1"/>
  <c r="CA12" i="6"/>
  <c r="H12" i="6" s="1"/>
  <c r="BY8" i="4"/>
  <c r="BY9" i="4" s="1"/>
  <c r="BZ6" i="4"/>
  <c r="BZ13" i="4" s="1"/>
  <c r="BZ19" i="5" l="1"/>
  <c r="BZ21" i="5" s="1"/>
  <c r="BZ36" i="5" s="1"/>
  <c r="BZ38" i="5" s="1"/>
  <c r="BZ15" i="6" s="1"/>
  <c r="CA6" i="5"/>
  <c r="BZ8" i="5"/>
  <c r="BZ9" i="5" s="1"/>
  <c r="BY18" i="4"/>
  <c r="BY25" i="4" s="1"/>
  <c r="BY46" i="4" s="1"/>
  <c r="BX67" i="4"/>
  <c r="BX68" i="4" s="1"/>
  <c r="BY61" i="4"/>
  <c r="BY64" i="4" s="1"/>
  <c r="BY54" i="4"/>
  <c r="BY56" i="4" s="1"/>
  <c r="BY57" i="4" s="1"/>
  <c r="BY21" i="4"/>
  <c r="BY22" i="4" s="1"/>
  <c r="BY23" i="4" s="1"/>
  <c r="BY24" i="4" s="1"/>
  <c r="BZ7" i="4"/>
  <c r="BZ38" i="4" s="1"/>
  <c r="BZ42" i="4" s="1"/>
  <c r="BZ44" i="4" s="1"/>
  <c r="BZ12" i="4"/>
  <c r="BZ26" i="5" l="1"/>
  <c r="BZ27" i="5" s="1"/>
  <c r="CA24" i="5" s="1"/>
  <c r="CA34" i="5" s="1"/>
  <c r="BY63" i="4"/>
  <c r="BX80" i="4"/>
  <c r="BX121" i="4"/>
  <c r="CA12" i="5"/>
  <c r="CA7" i="5"/>
  <c r="BZ81" i="4"/>
  <c r="BZ88" i="4" s="1"/>
  <c r="BZ79" i="4"/>
  <c r="BY65" i="4"/>
  <c r="BY67" i="4" s="1"/>
  <c r="BZ62" i="4"/>
  <c r="BZ37" i="4"/>
  <c r="BZ60" i="4"/>
  <c r="BZ53" i="4"/>
  <c r="BZ16" i="4"/>
  <c r="BZ20" i="4"/>
  <c r="CA6" i="4"/>
  <c r="CA13" i="4" s="1"/>
  <c r="BZ8" i="4"/>
  <c r="BZ9" i="4" s="1"/>
  <c r="BZ18" i="4" l="1"/>
  <c r="BZ25" i="4" s="1"/>
  <c r="Y26" i="7"/>
  <c r="Z25" i="7"/>
  <c r="AC25" i="7"/>
  <c r="AF26" i="7"/>
  <c r="AA26" i="7"/>
  <c r="Q25" i="7"/>
  <c r="I26" i="7"/>
  <c r="AB25" i="7"/>
  <c r="AG25" i="7"/>
  <c r="H26" i="7"/>
  <c r="M26" i="7"/>
  <c r="U26" i="7"/>
  <c r="X26" i="7"/>
  <c r="P25" i="7"/>
  <c r="Q26" i="7"/>
  <c r="W26" i="7"/>
  <c r="S26" i="7"/>
  <c r="O25" i="7"/>
  <c r="K25" i="7"/>
  <c r="T26" i="7"/>
  <c r="U25" i="7"/>
  <c r="T25" i="7"/>
  <c r="P26" i="7"/>
  <c r="K26" i="7"/>
  <c r="AD26" i="7"/>
  <c r="L26" i="7"/>
  <c r="Y25" i="7"/>
  <c r="R25" i="7"/>
  <c r="AB26" i="7"/>
  <c r="AE26" i="7"/>
  <c r="J26" i="7"/>
  <c r="S25" i="7"/>
  <c r="AE25" i="7"/>
  <c r="AC26" i="7"/>
  <c r="AH25" i="7"/>
  <c r="H25" i="7"/>
  <c r="W25" i="7"/>
  <c r="J25" i="7"/>
  <c r="M25" i="7"/>
  <c r="X25" i="7"/>
  <c r="AD25" i="7"/>
  <c r="R26" i="7"/>
  <c r="AA25" i="7"/>
  <c r="V25" i="7"/>
  <c r="N26" i="7"/>
  <c r="L25" i="7"/>
  <c r="AG26" i="7"/>
  <c r="N25" i="7"/>
  <c r="V26" i="7"/>
  <c r="Z26" i="7"/>
  <c r="I25" i="7"/>
  <c r="O26" i="7"/>
  <c r="AH26" i="7"/>
  <c r="AH9" i="7"/>
  <c r="AH21" i="7"/>
  <c r="AG12" i="7"/>
  <c r="AG5" i="7"/>
  <c r="AG19" i="7"/>
  <c r="AH5" i="7"/>
  <c r="AH7" i="7"/>
  <c r="AG8" i="7"/>
  <c r="AG9" i="7"/>
  <c r="AG21" i="7"/>
  <c r="AG11" i="7"/>
  <c r="AG13" i="7"/>
  <c r="AG22" i="7"/>
  <c r="AG7" i="7"/>
  <c r="AG18" i="7"/>
  <c r="AH22" i="7"/>
  <c r="AG6" i="7"/>
  <c r="AH8" i="7"/>
  <c r="AG20" i="7"/>
  <c r="AH11" i="7"/>
  <c r="AH20" i="7"/>
  <c r="AH12" i="7"/>
  <c r="AH13" i="7"/>
  <c r="AH18" i="7"/>
  <c r="AH6" i="7"/>
  <c r="AH19" i="7"/>
  <c r="J5" i="7"/>
  <c r="K5" i="7"/>
  <c r="L5" i="7"/>
  <c r="M5" i="7"/>
  <c r="N5" i="7"/>
  <c r="O5" i="7"/>
  <c r="P5" i="7"/>
  <c r="Q5" i="7"/>
  <c r="R5" i="7"/>
  <c r="S5" i="7"/>
  <c r="T5" i="7"/>
  <c r="U5" i="7"/>
  <c r="V5" i="7"/>
  <c r="W5" i="7"/>
  <c r="X5" i="7"/>
  <c r="J18" i="7"/>
  <c r="Z5" i="7"/>
  <c r="Y5" i="7"/>
  <c r="K18" i="7"/>
  <c r="AA5" i="7"/>
  <c r="AB5" i="7"/>
  <c r="L18" i="7"/>
  <c r="AC5" i="7"/>
  <c r="M18" i="7"/>
  <c r="AD5" i="7"/>
  <c r="AE5" i="7"/>
  <c r="N18" i="7"/>
  <c r="I5" i="7"/>
  <c r="H5" i="7"/>
  <c r="O18" i="7"/>
  <c r="AF5" i="7"/>
  <c r="P18" i="7"/>
  <c r="Q18" i="7"/>
  <c r="R18" i="7"/>
  <c r="S18" i="7"/>
  <c r="T18" i="7"/>
  <c r="U18" i="7"/>
  <c r="V18" i="7"/>
  <c r="W18" i="7"/>
  <c r="X18" i="7"/>
  <c r="Y18" i="7"/>
  <c r="Z18" i="7"/>
  <c r="AA18" i="7"/>
  <c r="AD18" i="7"/>
  <c r="AB18" i="7"/>
  <c r="AC18" i="7"/>
  <c r="CA8" i="5"/>
  <c r="CA9" i="5" s="1"/>
  <c r="CA18" i="5"/>
  <c r="H12" i="5"/>
  <c r="CA17" i="5"/>
  <c r="BZ46" i="4"/>
  <c r="BY80" i="4"/>
  <c r="BY121" i="4"/>
  <c r="AE18" i="7" s="1"/>
  <c r="BY68" i="4"/>
  <c r="BZ61" i="4"/>
  <c r="BZ64" i="4" s="1"/>
  <c r="BZ54" i="4"/>
  <c r="BZ56" i="4" s="1"/>
  <c r="BZ21" i="4"/>
  <c r="BZ22" i="4" s="1"/>
  <c r="BZ23" i="4" s="1"/>
  <c r="BZ24" i="4" s="1"/>
  <c r="CA7" i="4"/>
  <c r="CA53" i="4" s="1"/>
  <c r="CA54" i="4" s="1"/>
  <c r="CA12" i="4"/>
  <c r="CA79" i="4" s="1"/>
  <c r="CA19" i="5" l="1"/>
  <c r="CA21" i="5" s="1"/>
  <c r="BZ57" i="4"/>
  <c r="CA60" i="4"/>
  <c r="CA61" i="4" s="1"/>
  <c r="CA64" i="4" s="1"/>
  <c r="CA81" i="4"/>
  <c r="BZ63" i="4"/>
  <c r="BZ65" i="4" s="1"/>
  <c r="CA62" i="4"/>
  <c r="CA20" i="4"/>
  <c r="CA21" i="4" s="1"/>
  <c r="H21" i="4" s="1"/>
  <c r="CA37" i="4"/>
  <c r="CA8" i="4"/>
  <c r="CA9" i="4" s="1"/>
  <c r="CA38" i="4"/>
  <c r="CA42" i="4" s="1"/>
  <c r="CA44" i="4" s="1"/>
  <c r="H12" i="4"/>
  <c r="CA16" i="4"/>
  <c r="CA18" i="4" s="1"/>
  <c r="CA25" i="4" s="1"/>
  <c r="H19" i="5" l="1"/>
  <c r="CA26" i="5"/>
  <c r="CA27" i="5" s="1"/>
  <c r="CA36" i="5"/>
  <c r="BZ67" i="4"/>
  <c r="BZ80" i="4" s="1"/>
  <c r="H82" i="4"/>
  <c r="CA88" i="4"/>
  <c r="CA63" i="4"/>
  <c r="CA65" i="4" s="1"/>
  <c r="H20" i="4"/>
  <c r="H37" i="4"/>
  <c r="CA56" i="4"/>
  <c r="CA46" i="4"/>
  <c r="H46" i="4" s="1"/>
  <c r="CA22" i="4"/>
  <c r="CA23" i="4" s="1"/>
  <c r="CA24" i="4" s="1"/>
  <c r="CA38" i="5" l="1"/>
  <c r="AF25" i="7"/>
  <c r="BZ68" i="4"/>
  <c r="BZ121" i="4"/>
  <c r="CA57" i="4"/>
  <c r="H56" i="4"/>
  <c r="CA15" i="6" l="1"/>
  <c r="H15" i="6" s="1"/>
  <c r="F39" i="5"/>
  <c r="J2" i="3" s="1"/>
  <c r="H57" i="4"/>
  <c r="CA67" i="4"/>
  <c r="CA80" i="4" l="1"/>
  <c r="CA121" i="4"/>
  <c r="CA68" i="4"/>
  <c r="F70" i="4" s="1"/>
  <c r="H18" i="7" l="1"/>
  <c r="I18" i="7"/>
  <c r="AF18" i="7"/>
  <c r="H6" i="7" l="1"/>
  <c r="I6" i="7"/>
  <c r="J6" i="7"/>
  <c r="K6" i="7"/>
  <c r="L6" i="7"/>
  <c r="M6" i="7"/>
  <c r="N6" i="7"/>
  <c r="O6" i="7"/>
  <c r="P6" i="7"/>
  <c r="Q6" i="7"/>
  <c r="R6" i="7"/>
  <c r="S6" i="7"/>
  <c r="T6" i="7"/>
  <c r="U6" i="7"/>
  <c r="V6" i="7"/>
  <c r="W6" i="7"/>
  <c r="X6" i="7"/>
  <c r="Y6" i="7"/>
  <c r="Z6" i="7"/>
  <c r="AA6" i="7"/>
  <c r="AB6" i="7"/>
  <c r="AC6" i="7"/>
  <c r="AD6" i="7"/>
  <c r="AE6" i="7"/>
  <c r="AF6" i="7"/>
  <c r="H7" i="7"/>
  <c r="I7" i="7"/>
  <c r="J7" i="7"/>
  <c r="K7" i="7"/>
  <c r="L7" i="7"/>
  <c r="M7" i="7"/>
  <c r="N7" i="7"/>
  <c r="O7" i="7"/>
  <c r="P7" i="7"/>
  <c r="Q7" i="7"/>
  <c r="R7" i="7"/>
  <c r="S7" i="7"/>
  <c r="T7" i="7"/>
  <c r="U7" i="7"/>
  <c r="V7" i="7"/>
  <c r="W7" i="7"/>
  <c r="X7" i="7"/>
  <c r="Y7" i="7"/>
  <c r="Z7" i="7"/>
  <c r="AA7" i="7"/>
  <c r="AB7" i="7"/>
  <c r="AC7" i="7"/>
  <c r="AD7" i="7"/>
  <c r="AE7" i="7"/>
  <c r="AF7" i="7"/>
  <c r="H8" i="7"/>
  <c r="I8" i="7"/>
  <c r="J8" i="7"/>
  <c r="K8" i="7"/>
  <c r="L8" i="7"/>
  <c r="M8" i="7"/>
  <c r="N8" i="7"/>
  <c r="O8" i="7"/>
  <c r="P8" i="7"/>
  <c r="Q8" i="7"/>
  <c r="R8" i="7"/>
  <c r="S8" i="7"/>
  <c r="T8" i="7"/>
  <c r="U8" i="7"/>
  <c r="V8" i="7"/>
  <c r="W8" i="7"/>
  <c r="X8" i="7"/>
  <c r="Y8" i="7"/>
  <c r="Z8" i="7"/>
  <c r="AA8" i="7"/>
  <c r="AB8" i="7"/>
  <c r="AC8" i="7"/>
  <c r="AD8" i="7"/>
  <c r="AE8" i="7"/>
  <c r="AF8" i="7"/>
  <c r="H9" i="7"/>
  <c r="I9" i="7"/>
  <c r="J9" i="7"/>
  <c r="K9" i="7"/>
  <c r="L9" i="7"/>
  <c r="M9" i="7"/>
  <c r="N9" i="7"/>
  <c r="O9" i="7"/>
  <c r="P9" i="7"/>
  <c r="Q9" i="7"/>
  <c r="R9" i="7"/>
  <c r="S9" i="7"/>
  <c r="T9" i="7"/>
  <c r="U9" i="7"/>
  <c r="V9" i="7"/>
  <c r="W9" i="7"/>
  <c r="X9" i="7"/>
  <c r="Y9" i="7"/>
  <c r="Z9" i="7"/>
  <c r="AA9" i="7"/>
  <c r="AB9" i="7"/>
  <c r="AC9" i="7"/>
  <c r="AD9" i="7"/>
  <c r="AE9" i="7"/>
  <c r="AF9" i="7"/>
  <c r="H11" i="7"/>
  <c r="I11" i="7"/>
  <c r="J11" i="7"/>
  <c r="K11" i="7"/>
  <c r="L11" i="7"/>
  <c r="M11" i="7"/>
  <c r="N11" i="7"/>
  <c r="O11" i="7"/>
  <c r="P11" i="7"/>
  <c r="Q11" i="7"/>
  <c r="R11" i="7"/>
  <c r="S11" i="7"/>
  <c r="T11" i="7"/>
  <c r="U11" i="7"/>
  <c r="V11" i="7"/>
  <c r="W11" i="7"/>
  <c r="X11" i="7"/>
  <c r="Y11" i="7"/>
  <c r="Z11" i="7"/>
  <c r="AA11" i="7"/>
  <c r="AB11" i="7"/>
  <c r="AC11" i="7"/>
  <c r="AD11" i="7"/>
  <c r="AE11" i="7"/>
  <c r="AF11" i="7"/>
  <c r="H12" i="7"/>
  <c r="I12" i="7"/>
  <c r="J12" i="7"/>
  <c r="K12" i="7"/>
  <c r="L12" i="7"/>
  <c r="M12" i="7"/>
  <c r="N12" i="7"/>
  <c r="O12" i="7"/>
  <c r="P12" i="7"/>
  <c r="Q12" i="7"/>
  <c r="R12" i="7"/>
  <c r="S12" i="7"/>
  <c r="T12" i="7"/>
  <c r="U12" i="7"/>
  <c r="V12" i="7"/>
  <c r="W12" i="7"/>
  <c r="X12" i="7"/>
  <c r="Y12" i="7"/>
  <c r="Z12" i="7"/>
  <c r="AA12" i="7"/>
  <c r="AB12" i="7"/>
  <c r="AC12" i="7"/>
  <c r="AD12" i="7"/>
  <c r="AE12" i="7"/>
  <c r="AF12" i="7"/>
  <c r="H13" i="7"/>
  <c r="I13" i="7"/>
  <c r="J13" i="7"/>
  <c r="K13" i="7"/>
  <c r="L13" i="7"/>
  <c r="M13" i="7"/>
  <c r="N13" i="7"/>
  <c r="O13" i="7"/>
  <c r="P13" i="7"/>
  <c r="Q13" i="7"/>
  <c r="R13" i="7"/>
  <c r="S13" i="7"/>
  <c r="T13" i="7"/>
  <c r="U13" i="7"/>
  <c r="V13" i="7"/>
  <c r="W13" i="7"/>
  <c r="X13" i="7"/>
  <c r="Y13" i="7"/>
  <c r="Z13" i="7"/>
  <c r="AA13" i="7"/>
  <c r="AB13" i="7"/>
  <c r="AC13" i="7"/>
  <c r="AD13" i="7"/>
  <c r="AE13" i="7"/>
  <c r="AF13" i="7"/>
  <c r="H19" i="7"/>
  <c r="I19" i="7"/>
  <c r="J19" i="7"/>
  <c r="K19" i="7"/>
  <c r="L19" i="7"/>
  <c r="M19" i="7"/>
  <c r="N19" i="7"/>
  <c r="O19" i="7"/>
  <c r="P19" i="7"/>
  <c r="Q19" i="7"/>
  <c r="R19" i="7"/>
  <c r="S19" i="7"/>
  <c r="T19" i="7"/>
  <c r="U19" i="7"/>
  <c r="V19" i="7"/>
  <c r="W19" i="7"/>
  <c r="X19" i="7"/>
  <c r="Y19" i="7"/>
  <c r="Z19" i="7"/>
  <c r="AA19" i="7"/>
  <c r="AB19" i="7"/>
  <c r="AC19" i="7"/>
  <c r="AD19" i="7"/>
  <c r="AE19" i="7"/>
  <c r="AF19" i="7"/>
  <c r="H20" i="7"/>
  <c r="I20" i="7"/>
  <c r="J20" i="7"/>
  <c r="K20" i="7"/>
  <c r="L20" i="7"/>
  <c r="M20" i="7"/>
  <c r="N20" i="7"/>
  <c r="O20" i="7"/>
  <c r="P20" i="7"/>
  <c r="Q20" i="7"/>
  <c r="R20" i="7"/>
  <c r="S20" i="7"/>
  <c r="T20" i="7"/>
  <c r="U20" i="7"/>
  <c r="V20" i="7"/>
  <c r="W20" i="7"/>
  <c r="X20" i="7"/>
  <c r="Y20" i="7"/>
  <c r="Z20" i="7"/>
  <c r="AA20" i="7"/>
  <c r="AB20" i="7"/>
  <c r="AC20" i="7"/>
  <c r="AD20" i="7"/>
  <c r="AE20" i="7"/>
  <c r="AF20" i="7"/>
  <c r="H21" i="7"/>
  <c r="I21" i="7"/>
  <c r="J21" i="7"/>
  <c r="K21" i="7"/>
  <c r="L21" i="7"/>
  <c r="M21" i="7"/>
  <c r="N21" i="7"/>
  <c r="O21" i="7"/>
  <c r="P21" i="7"/>
  <c r="Q21" i="7"/>
  <c r="R21" i="7"/>
  <c r="S21" i="7"/>
  <c r="T21" i="7"/>
  <c r="U21" i="7"/>
  <c r="V21" i="7"/>
  <c r="W21" i="7"/>
  <c r="X21" i="7"/>
  <c r="Y21" i="7"/>
  <c r="Z21" i="7"/>
  <c r="AA21" i="7"/>
  <c r="AB21" i="7"/>
  <c r="AC21" i="7"/>
  <c r="AD21" i="7"/>
  <c r="AE21" i="7"/>
  <c r="AF21" i="7"/>
  <c r="H22" i="7"/>
  <c r="I22" i="7"/>
  <c r="J22" i="7"/>
  <c r="K22" i="7"/>
  <c r="L22" i="7"/>
  <c r="M22" i="7"/>
  <c r="N22" i="7"/>
  <c r="O22" i="7"/>
  <c r="P22" i="7"/>
  <c r="Q22" i="7"/>
  <c r="R22" i="7"/>
  <c r="S22" i="7"/>
  <c r="T22" i="7"/>
  <c r="U22" i="7"/>
  <c r="V22" i="7"/>
  <c r="W22" i="7"/>
  <c r="X22" i="7"/>
  <c r="Y22" i="7"/>
  <c r="Z22" i="7"/>
  <c r="AA22" i="7"/>
  <c r="AB22" i="7"/>
  <c r="AC22" i="7"/>
  <c r="AD22" i="7"/>
  <c r="AE22" i="7"/>
  <c r="AF22" i="7"/>
  <c r="H14" i="6"/>
  <c r="J14" i="6"/>
  <c r="K14" i="6"/>
  <c r="L14" i="6"/>
  <c r="M14" i="6"/>
  <c r="N14" i="6"/>
  <c r="O14" i="6"/>
  <c r="P14" i="6"/>
  <c r="Q14" i="6"/>
  <c r="R14" i="6"/>
  <c r="S14" i="6"/>
  <c r="T14" i="6"/>
  <c r="U14" i="6"/>
  <c r="V14" i="6"/>
  <c r="W14" i="6"/>
  <c r="X14" i="6"/>
  <c r="Y14" i="6"/>
  <c r="Z14" i="6"/>
  <c r="AA14" i="6"/>
  <c r="AB14" i="6"/>
  <c r="AC14" i="6"/>
  <c r="AD14" i="6"/>
  <c r="AE14" i="6"/>
  <c r="AF14" i="6"/>
  <c r="AG14" i="6"/>
  <c r="AH14" i="6"/>
  <c r="AI14" i="6"/>
  <c r="AJ14" i="6"/>
  <c r="AK14" i="6"/>
  <c r="AL14" i="6"/>
  <c r="AM14" i="6"/>
  <c r="AN14" i="6"/>
  <c r="AO14" i="6"/>
  <c r="AP14" i="6"/>
  <c r="AQ14" i="6"/>
  <c r="AR14" i="6"/>
  <c r="AS14" i="6"/>
  <c r="AT14" i="6"/>
  <c r="AU14" i="6"/>
  <c r="AV14" i="6"/>
  <c r="AW14" i="6"/>
  <c r="AX14" i="6"/>
  <c r="AY14" i="6"/>
  <c r="AZ14" i="6"/>
  <c r="BA14" i="6"/>
  <c r="BB14" i="6"/>
  <c r="BC14" i="6"/>
  <c r="BD14" i="6"/>
  <c r="BE14" i="6"/>
  <c r="BF14" i="6"/>
  <c r="BG14" i="6"/>
  <c r="BH14" i="6"/>
  <c r="BI14" i="6"/>
  <c r="BJ14" i="6"/>
  <c r="BK14" i="6"/>
  <c r="BL14" i="6"/>
  <c r="BM14" i="6"/>
  <c r="BN14" i="6"/>
  <c r="BO14" i="6"/>
  <c r="BP14" i="6"/>
  <c r="BQ14" i="6"/>
  <c r="BR14" i="6"/>
  <c r="BS14" i="6"/>
  <c r="BT14" i="6"/>
  <c r="BU14" i="6"/>
  <c r="BV14" i="6"/>
  <c r="BW14" i="6"/>
  <c r="BX14" i="6"/>
  <c r="BY14" i="6"/>
  <c r="BZ14" i="6"/>
  <c r="CA14" i="6"/>
  <c r="H16" i="6"/>
  <c r="J16" i="6"/>
  <c r="K16" i="6"/>
  <c r="L16" i="6"/>
  <c r="M16" i="6"/>
  <c r="N16" i="6"/>
  <c r="O16" i="6"/>
  <c r="P16" i="6"/>
  <c r="Q16" i="6"/>
  <c r="R16" i="6"/>
  <c r="S16" i="6"/>
  <c r="T16" i="6"/>
  <c r="U16" i="6"/>
  <c r="V16" i="6"/>
  <c r="W16" i="6"/>
  <c r="X16" i="6"/>
  <c r="Y16" i="6"/>
  <c r="Z16" i="6"/>
  <c r="AA16" i="6"/>
  <c r="AB16" i="6"/>
  <c r="AC16" i="6"/>
  <c r="AD16" i="6"/>
  <c r="AE16" i="6"/>
  <c r="AF16" i="6"/>
  <c r="AG16" i="6"/>
  <c r="AH16" i="6"/>
  <c r="AI16" i="6"/>
  <c r="AJ16" i="6"/>
  <c r="AK16" i="6"/>
  <c r="AL16" i="6"/>
  <c r="AM16" i="6"/>
  <c r="AN16" i="6"/>
  <c r="AO16" i="6"/>
  <c r="AP16" i="6"/>
  <c r="AQ16" i="6"/>
  <c r="AR16" i="6"/>
  <c r="AS16" i="6"/>
  <c r="AT16" i="6"/>
  <c r="AU16" i="6"/>
  <c r="AV16" i="6"/>
  <c r="AW16" i="6"/>
  <c r="AX16" i="6"/>
  <c r="AY16" i="6"/>
  <c r="AZ16" i="6"/>
  <c r="BA16" i="6"/>
  <c r="BB16" i="6"/>
  <c r="BC16" i="6"/>
  <c r="BD16" i="6"/>
  <c r="BE16" i="6"/>
  <c r="BF16" i="6"/>
  <c r="BG16" i="6"/>
  <c r="BH16" i="6"/>
  <c r="BI16" i="6"/>
  <c r="BJ16" i="6"/>
  <c r="BK16" i="6"/>
  <c r="BL16" i="6"/>
  <c r="BM16" i="6"/>
  <c r="BN16" i="6"/>
  <c r="BO16" i="6"/>
  <c r="BP16" i="6"/>
  <c r="BQ16" i="6"/>
  <c r="BR16" i="6"/>
  <c r="BS16" i="6"/>
  <c r="BT16" i="6"/>
  <c r="BU16" i="6"/>
  <c r="BV16" i="6"/>
  <c r="BW16" i="6"/>
  <c r="BX16" i="6"/>
  <c r="BY16" i="6"/>
  <c r="BZ16" i="6"/>
  <c r="CA16" i="6"/>
  <c r="F18" i="6"/>
  <c r="I2" i="2"/>
  <c r="F74" i="4"/>
  <c r="F76" i="4"/>
  <c r="H76" i="4"/>
  <c r="H84" i="4"/>
  <c r="H85" i="4"/>
  <c r="H93" i="4"/>
  <c r="J93" i="4"/>
  <c r="K93" i="4"/>
  <c r="L93" i="4"/>
  <c r="M93" i="4"/>
  <c r="N93" i="4"/>
  <c r="O93" i="4"/>
  <c r="P93" i="4"/>
  <c r="Q93" i="4"/>
  <c r="R93" i="4"/>
  <c r="S93" i="4"/>
  <c r="T93" i="4"/>
  <c r="U93" i="4"/>
  <c r="V93" i="4"/>
  <c r="W93" i="4"/>
  <c r="X93" i="4"/>
  <c r="Y93" i="4"/>
  <c r="Z93" i="4"/>
  <c r="AA93" i="4"/>
  <c r="AB93" i="4"/>
  <c r="AC93" i="4"/>
  <c r="AD93" i="4"/>
  <c r="AE93" i="4"/>
  <c r="AF93" i="4"/>
  <c r="AG93" i="4"/>
  <c r="AH93" i="4"/>
  <c r="AI93" i="4"/>
  <c r="AJ93" i="4"/>
  <c r="AK93" i="4"/>
  <c r="AL93" i="4"/>
  <c r="AM93" i="4"/>
  <c r="AN93" i="4"/>
  <c r="AO93" i="4"/>
  <c r="AP93" i="4"/>
  <c r="AQ93" i="4"/>
  <c r="AR93" i="4"/>
  <c r="AS93" i="4"/>
  <c r="AT93" i="4"/>
  <c r="AU93" i="4"/>
  <c r="AV93" i="4"/>
  <c r="AW93" i="4"/>
  <c r="AX93" i="4"/>
  <c r="AY93" i="4"/>
  <c r="AZ93" i="4"/>
  <c r="BA93" i="4"/>
  <c r="BB93" i="4"/>
  <c r="BC93" i="4"/>
  <c r="BD93" i="4"/>
  <c r="BE93" i="4"/>
  <c r="BF93" i="4"/>
  <c r="BG93" i="4"/>
  <c r="BH93" i="4"/>
  <c r="BI93" i="4"/>
  <c r="BJ93" i="4"/>
  <c r="BK93" i="4"/>
  <c r="BL93" i="4"/>
  <c r="BM93" i="4"/>
  <c r="BN93" i="4"/>
  <c r="BO93" i="4"/>
  <c r="BP93" i="4"/>
  <c r="BQ93" i="4"/>
  <c r="BR93" i="4"/>
  <c r="BS93" i="4"/>
  <c r="BT93" i="4"/>
  <c r="BU93" i="4"/>
  <c r="BV93" i="4"/>
  <c r="BW93" i="4"/>
  <c r="BX93" i="4"/>
  <c r="BY93" i="4"/>
  <c r="BZ93" i="4"/>
  <c r="CA93" i="4"/>
  <c r="H94" i="4"/>
  <c r="J94" i="4"/>
  <c r="K94" i="4"/>
  <c r="L94" i="4"/>
  <c r="M94" i="4"/>
  <c r="N94" i="4"/>
  <c r="O94" i="4"/>
  <c r="P94" i="4"/>
  <c r="Q94" i="4"/>
  <c r="R94" i="4"/>
  <c r="S94" i="4"/>
  <c r="T94" i="4"/>
  <c r="U94" i="4"/>
  <c r="V94" i="4"/>
  <c r="W94" i="4"/>
  <c r="X94" i="4"/>
  <c r="Y94" i="4"/>
  <c r="Z94" i="4"/>
  <c r="AA94" i="4"/>
  <c r="AB94" i="4"/>
  <c r="AC94" i="4"/>
  <c r="AD94" i="4"/>
  <c r="AE94" i="4"/>
  <c r="AF94" i="4"/>
  <c r="AG94" i="4"/>
  <c r="AH94" i="4"/>
  <c r="AI94" i="4"/>
  <c r="AJ94" i="4"/>
  <c r="AK94" i="4"/>
  <c r="AL94" i="4"/>
  <c r="AM94" i="4"/>
  <c r="AN94" i="4"/>
  <c r="AO94" i="4"/>
  <c r="AP94" i="4"/>
  <c r="AQ94" i="4"/>
  <c r="AR94" i="4"/>
  <c r="AS94" i="4"/>
  <c r="AT94" i="4"/>
  <c r="AU94" i="4"/>
  <c r="AV94" i="4"/>
  <c r="AW94" i="4"/>
  <c r="AX94" i="4"/>
  <c r="AY94" i="4"/>
  <c r="AZ94" i="4"/>
  <c r="BA94" i="4"/>
  <c r="BB94" i="4"/>
  <c r="BC94" i="4"/>
  <c r="BD94" i="4"/>
  <c r="BE94" i="4"/>
  <c r="BF94" i="4"/>
  <c r="BG94" i="4"/>
  <c r="BH94" i="4"/>
  <c r="BI94" i="4"/>
  <c r="BJ94" i="4"/>
  <c r="BK94" i="4"/>
  <c r="BL94" i="4"/>
  <c r="BM94" i="4"/>
  <c r="BN94" i="4"/>
  <c r="BO94" i="4"/>
  <c r="BP94" i="4"/>
  <c r="BQ94" i="4"/>
  <c r="BR94" i="4"/>
  <c r="BS94" i="4"/>
  <c r="BT94" i="4"/>
  <c r="BU94" i="4"/>
  <c r="BV94" i="4"/>
  <c r="BW94" i="4"/>
  <c r="BX94" i="4"/>
  <c r="BY94" i="4"/>
  <c r="BZ94" i="4"/>
  <c r="CA94" i="4"/>
  <c r="H95" i="4"/>
  <c r="K95" i="4"/>
  <c r="L95" i="4"/>
  <c r="M95" i="4"/>
  <c r="N95" i="4"/>
  <c r="O95" i="4"/>
  <c r="P95" i="4"/>
  <c r="Q95" i="4"/>
  <c r="R95" i="4"/>
  <c r="S95" i="4"/>
  <c r="T95" i="4"/>
  <c r="U95" i="4"/>
  <c r="V95" i="4"/>
  <c r="W95" i="4"/>
  <c r="X95" i="4"/>
  <c r="Y95" i="4"/>
  <c r="Z95" i="4"/>
  <c r="AA95" i="4"/>
  <c r="AB95" i="4"/>
  <c r="AC95" i="4"/>
  <c r="AD95" i="4"/>
  <c r="AE95" i="4"/>
  <c r="AF95" i="4"/>
  <c r="AG95" i="4"/>
  <c r="AH95" i="4"/>
  <c r="AI95" i="4"/>
  <c r="AJ95" i="4"/>
  <c r="AK95" i="4"/>
  <c r="AL95" i="4"/>
  <c r="AM95" i="4"/>
  <c r="AN95" i="4"/>
  <c r="AO95" i="4"/>
  <c r="AP95" i="4"/>
  <c r="AQ95" i="4"/>
  <c r="AR95" i="4"/>
  <c r="AS95" i="4"/>
  <c r="AT95" i="4"/>
  <c r="AU95" i="4"/>
  <c r="AV95" i="4"/>
  <c r="AW95" i="4"/>
  <c r="AX95" i="4"/>
  <c r="AY95" i="4"/>
  <c r="AZ95" i="4"/>
  <c r="BA95" i="4"/>
  <c r="BB95" i="4"/>
  <c r="BC95" i="4"/>
  <c r="BD95" i="4"/>
  <c r="BE95" i="4"/>
  <c r="BF95" i="4"/>
  <c r="BG95" i="4"/>
  <c r="BH95" i="4"/>
  <c r="BI95" i="4"/>
  <c r="BJ95" i="4"/>
  <c r="BK95" i="4"/>
  <c r="BL95" i="4"/>
  <c r="BM95" i="4"/>
  <c r="BN95" i="4"/>
  <c r="BO95" i="4"/>
  <c r="BP95" i="4"/>
  <c r="BQ95" i="4"/>
  <c r="BR95" i="4"/>
  <c r="BS95" i="4"/>
  <c r="BT95" i="4"/>
  <c r="BU95" i="4"/>
  <c r="BV95" i="4"/>
  <c r="BW95" i="4"/>
  <c r="BX95" i="4"/>
  <c r="BY95" i="4"/>
  <c r="BZ95" i="4"/>
  <c r="CA95" i="4"/>
  <c r="H96" i="4"/>
  <c r="J96" i="4"/>
  <c r="K96" i="4"/>
  <c r="L96" i="4"/>
  <c r="M96" i="4"/>
  <c r="N96" i="4"/>
  <c r="O96" i="4"/>
  <c r="P96" i="4"/>
  <c r="Q96" i="4"/>
  <c r="R96" i="4"/>
  <c r="S96" i="4"/>
  <c r="T96" i="4"/>
  <c r="U96" i="4"/>
  <c r="V96" i="4"/>
  <c r="W96" i="4"/>
  <c r="X96" i="4"/>
  <c r="Y96" i="4"/>
  <c r="Z96" i="4"/>
  <c r="AA96" i="4"/>
  <c r="AB96" i="4"/>
  <c r="AC96" i="4"/>
  <c r="AD96" i="4"/>
  <c r="AE96" i="4"/>
  <c r="AF96" i="4"/>
  <c r="AG96" i="4"/>
  <c r="AH96" i="4"/>
  <c r="AI96" i="4"/>
  <c r="AJ96" i="4"/>
  <c r="AK96" i="4"/>
  <c r="AL96" i="4"/>
  <c r="AM96" i="4"/>
  <c r="AN96" i="4"/>
  <c r="AO96" i="4"/>
  <c r="AP96" i="4"/>
  <c r="AQ96" i="4"/>
  <c r="AR96" i="4"/>
  <c r="AS96" i="4"/>
  <c r="AT96" i="4"/>
  <c r="AU96" i="4"/>
  <c r="AV96" i="4"/>
  <c r="AW96" i="4"/>
  <c r="AX96" i="4"/>
  <c r="AY96" i="4"/>
  <c r="AZ96" i="4"/>
  <c r="BA96" i="4"/>
  <c r="BB96" i="4"/>
  <c r="BC96" i="4"/>
  <c r="BD96" i="4"/>
  <c r="BE96" i="4"/>
  <c r="BF96" i="4"/>
  <c r="BG96" i="4"/>
  <c r="BH96" i="4"/>
  <c r="BI96" i="4"/>
  <c r="BJ96" i="4"/>
  <c r="BK96" i="4"/>
  <c r="BL96" i="4"/>
  <c r="BM96" i="4"/>
  <c r="BN96" i="4"/>
  <c r="BO96" i="4"/>
  <c r="BP96" i="4"/>
  <c r="BQ96" i="4"/>
  <c r="BR96" i="4"/>
  <c r="BS96" i="4"/>
  <c r="BT96" i="4"/>
  <c r="BU96" i="4"/>
  <c r="BV96" i="4"/>
  <c r="BW96" i="4"/>
  <c r="BX96" i="4"/>
  <c r="BY96" i="4"/>
  <c r="BZ96" i="4"/>
  <c r="CA96" i="4"/>
  <c r="H98" i="4"/>
  <c r="J98" i="4"/>
  <c r="K98" i="4"/>
  <c r="L98" i="4"/>
  <c r="M98" i="4"/>
  <c r="N98" i="4"/>
  <c r="O98" i="4"/>
  <c r="P98" i="4"/>
  <c r="Q98" i="4"/>
  <c r="R98" i="4"/>
  <c r="S98" i="4"/>
  <c r="T98" i="4"/>
  <c r="U98" i="4"/>
  <c r="V98" i="4"/>
  <c r="W98" i="4"/>
  <c r="X98" i="4"/>
  <c r="Y98" i="4"/>
  <c r="Z98" i="4"/>
  <c r="AA98" i="4"/>
  <c r="AB98" i="4"/>
  <c r="AC98" i="4"/>
  <c r="AD98" i="4"/>
  <c r="AE98" i="4"/>
  <c r="AF98" i="4"/>
  <c r="AG98" i="4"/>
  <c r="AH98" i="4"/>
  <c r="AI98" i="4"/>
  <c r="AJ98" i="4"/>
  <c r="AK98" i="4"/>
  <c r="AL98" i="4"/>
  <c r="AM98" i="4"/>
  <c r="AN98" i="4"/>
  <c r="AO98" i="4"/>
  <c r="AP98" i="4"/>
  <c r="AQ98" i="4"/>
  <c r="AR98" i="4"/>
  <c r="AS98" i="4"/>
  <c r="AT98" i="4"/>
  <c r="AU98" i="4"/>
  <c r="AV98" i="4"/>
  <c r="AW98" i="4"/>
  <c r="AX98" i="4"/>
  <c r="AY98" i="4"/>
  <c r="AZ98" i="4"/>
  <c r="BA98" i="4"/>
  <c r="BB98" i="4"/>
  <c r="BC98" i="4"/>
  <c r="BD98" i="4"/>
  <c r="BE98" i="4"/>
  <c r="BF98" i="4"/>
  <c r="BG98" i="4"/>
  <c r="BH98" i="4"/>
  <c r="BI98" i="4"/>
  <c r="BJ98" i="4"/>
  <c r="BK98" i="4"/>
  <c r="BL98" i="4"/>
  <c r="BM98" i="4"/>
  <c r="BN98" i="4"/>
  <c r="BO98" i="4"/>
  <c r="BP98" i="4"/>
  <c r="BQ98" i="4"/>
  <c r="BR98" i="4"/>
  <c r="BS98" i="4"/>
  <c r="BT98" i="4"/>
  <c r="BU98" i="4"/>
  <c r="BV98" i="4"/>
  <c r="BW98" i="4"/>
  <c r="BX98" i="4"/>
  <c r="BY98" i="4"/>
  <c r="BZ98" i="4"/>
  <c r="CA98" i="4"/>
  <c r="H99" i="4"/>
  <c r="J99" i="4"/>
  <c r="K99" i="4"/>
  <c r="L99" i="4"/>
  <c r="M99" i="4"/>
  <c r="N99" i="4"/>
  <c r="O99" i="4"/>
  <c r="P99" i="4"/>
  <c r="Q99" i="4"/>
  <c r="R99" i="4"/>
  <c r="S99" i="4"/>
  <c r="T99" i="4"/>
  <c r="U99" i="4"/>
  <c r="V99" i="4"/>
  <c r="W99" i="4"/>
  <c r="X99" i="4"/>
  <c r="Y99" i="4"/>
  <c r="Z99" i="4"/>
  <c r="AA99" i="4"/>
  <c r="AB99" i="4"/>
  <c r="AC99" i="4"/>
  <c r="AD99" i="4"/>
  <c r="AE99" i="4"/>
  <c r="AF99" i="4"/>
  <c r="AG99" i="4"/>
  <c r="AH99" i="4"/>
  <c r="AI99" i="4"/>
  <c r="AJ99" i="4"/>
  <c r="AK99" i="4"/>
  <c r="AL99" i="4"/>
  <c r="AM99" i="4"/>
  <c r="AN99" i="4"/>
  <c r="AO99" i="4"/>
  <c r="AP99" i="4"/>
  <c r="AQ99" i="4"/>
  <c r="AR99" i="4"/>
  <c r="AS99" i="4"/>
  <c r="AT99" i="4"/>
  <c r="AU99" i="4"/>
  <c r="AV99" i="4"/>
  <c r="AW99" i="4"/>
  <c r="AX99" i="4"/>
  <c r="AY99" i="4"/>
  <c r="AZ99" i="4"/>
  <c r="BA99" i="4"/>
  <c r="BB99" i="4"/>
  <c r="BC99" i="4"/>
  <c r="BD99" i="4"/>
  <c r="BE99" i="4"/>
  <c r="BF99" i="4"/>
  <c r="BG99" i="4"/>
  <c r="BH99" i="4"/>
  <c r="BI99" i="4"/>
  <c r="BJ99" i="4"/>
  <c r="BK99" i="4"/>
  <c r="BL99" i="4"/>
  <c r="BM99" i="4"/>
  <c r="BN99" i="4"/>
  <c r="BO99" i="4"/>
  <c r="BP99" i="4"/>
  <c r="BQ99" i="4"/>
  <c r="BR99" i="4"/>
  <c r="BS99" i="4"/>
  <c r="BT99" i="4"/>
  <c r="BU99" i="4"/>
  <c r="BV99" i="4"/>
  <c r="BW99" i="4"/>
  <c r="BX99" i="4"/>
  <c r="BY99" i="4"/>
  <c r="BZ99" i="4"/>
  <c r="CA99" i="4"/>
  <c r="J100" i="4"/>
  <c r="K100" i="4"/>
  <c r="L100" i="4"/>
  <c r="M100" i="4"/>
  <c r="N100" i="4"/>
  <c r="O100" i="4"/>
  <c r="P100" i="4"/>
  <c r="Q100" i="4"/>
  <c r="R100" i="4"/>
  <c r="S100" i="4"/>
  <c r="T100" i="4"/>
  <c r="U100" i="4"/>
  <c r="V100" i="4"/>
  <c r="W100" i="4"/>
  <c r="X100" i="4"/>
  <c r="Y100" i="4"/>
  <c r="Z100" i="4"/>
  <c r="AA100" i="4"/>
  <c r="AB100" i="4"/>
  <c r="AC100" i="4"/>
  <c r="AD100" i="4"/>
  <c r="AE100" i="4"/>
  <c r="AF100" i="4"/>
  <c r="AG100" i="4"/>
  <c r="AH100" i="4"/>
  <c r="AI100" i="4"/>
  <c r="AJ100" i="4"/>
  <c r="AK100" i="4"/>
  <c r="AL100" i="4"/>
  <c r="AM100" i="4"/>
  <c r="AN100" i="4"/>
  <c r="AO100" i="4"/>
  <c r="AP100" i="4"/>
  <c r="AQ100" i="4"/>
  <c r="AR100" i="4"/>
  <c r="AS100" i="4"/>
  <c r="AT100" i="4"/>
  <c r="AU100" i="4"/>
  <c r="AV100" i="4"/>
  <c r="AW100" i="4"/>
  <c r="AX100" i="4"/>
  <c r="AY100" i="4"/>
  <c r="AZ100" i="4"/>
  <c r="BA100" i="4"/>
  <c r="BB100" i="4"/>
  <c r="BC100" i="4"/>
  <c r="BD100" i="4"/>
  <c r="BE100" i="4"/>
  <c r="BF100" i="4"/>
  <c r="BG100" i="4"/>
  <c r="BH100" i="4"/>
  <c r="BI100" i="4"/>
  <c r="BJ100" i="4"/>
  <c r="BK100" i="4"/>
  <c r="BL100" i="4"/>
  <c r="BM100" i="4"/>
  <c r="BN100" i="4"/>
  <c r="BO100" i="4"/>
  <c r="BP100" i="4"/>
  <c r="BQ100" i="4"/>
  <c r="BR100" i="4"/>
  <c r="BS100" i="4"/>
  <c r="BT100" i="4"/>
  <c r="BU100" i="4"/>
  <c r="BV100" i="4"/>
  <c r="BW100" i="4"/>
  <c r="BX100" i="4"/>
  <c r="BY100" i="4"/>
  <c r="BZ100" i="4"/>
  <c r="CA100" i="4"/>
  <c r="K103" i="4"/>
  <c r="L103" i="4"/>
  <c r="M103" i="4"/>
  <c r="N103" i="4"/>
  <c r="O103" i="4"/>
  <c r="P103" i="4"/>
  <c r="Q103" i="4"/>
  <c r="R103" i="4"/>
  <c r="S103" i="4"/>
  <c r="T103" i="4"/>
  <c r="U103" i="4"/>
  <c r="V103" i="4"/>
  <c r="W103" i="4"/>
  <c r="X103" i="4"/>
  <c r="Y103" i="4"/>
  <c r="Z103" i="4"/>
  <c r="AA103" i="4"/>
  <c r="AB103" i="4"/>
  <c r="AC103" i="4"/>
  <c r="AD103" i="4"/>
  <c r="AE103" i="4"/>
  <c r="AF103" i="4"/>
  <c r="AG103" i="4"/>
  <c r="AH103" i="4"/>
  <c r="AI103" i="4"/>
  <c r="AJ103" i="4"/>
  <c r="AK103" i="4"/>
  <c r="AL103" i="4"/>
  <c r="AM103" i="4"/>
  <c r="AN103" i="4"/>
  <c r="AO103" i="4"/>
  <c r="AP103" i="4"/>
  <c r="AQ103" i="4"/>
  <c r="AR103" i="4"/>
  <c r="AS103" i="4"/>
  <c r="AT103" i="4"/>
  <c r="AU103" i="4"/>
  <c r="AV103" i="4"/>
  <c r="AW103" i="4"/>
  <c r="AX103" i="4"/>
  <c r="AY103" i="4"/>
  <c r="AZ103" i="4"/>
  <c r="BA103" i="4"/>
  <c r="BB103" i="4"/>
  <c r="BC103" i="4"/>
  <c r="BD103" i="4"/>
  <c r="BE103" i="4"/>
  <c r="BF103" i="4"/>
  <c r="BG103" i="4"/>
  <c r="BH103" i="4"/>
  <c r="BI103" i="4"/>
  <c r="BJ103" i="4"/>
  <c r="BK103" i="4"/>
  <c r="BL103" i="4"/>
  <c r="BM103" i="4"/>
  <c r="BN103" i="4"/>
  <c r="BO103" i="4"/>
  <c r="BP103" i="4"/>
  <c r="BQ103" i="4"/>
  <c r="BR103" i="4"/>
  <c r="BS103" i="4"/>
  <c r="BT103" i="4"/>
  <c r="BU103" i="4"/>
  <c r="BV103" i="4"/>
  <c r="BW103" i="4"/>
  <c r="BX103" i="4"/>
  <c r="BY103" i="4"/>
  <c r="BZ103" i="4"/>
  <c r="CA103" i="4"/>
  <c r="H104" i="4"/>
  <c r="J104" i="4"/>
  <c r="K104" i="4"/>
  <c r="L104" i="4"/>
  <c r="M104" i="4"/>
  <c r="N104" i="4"/>
  <c r="O104" i="4"/>
  <c r="P104" i="4"/>
  <c r="Q104" i="4"/>
  <c r="R104" i="4"/>
  <c r="S104" i="4"/>
  <c r="T104" i="4"/>
  <c r="U104" i="4"/>
  <c r="V104" i="4"/>
  <c r="W104" i="4"/>
  <c r="X104" i="4"/>
  <c r="Y104" i="4"/>
  <c r="Z104" i="4"/>
  <c r="AA104" i="4"/>
  <c r="AB104" i="4"/>
  <c r="AC104" i="4"/>
  <c r="AD104" i="4"/>
  <c r="AE104" i="4"/>
  <c r="AF104" i="4"/>
  <c r="AG104" i="4"/>
  <c r="AH104" i="4"/>
  <c r="AI104" i="4"/>
  <c r="AJ104" i="4"/>
  <c r="AK104" i="4"/>
  <c r="AL104" i="4"/>
  <c r="AM104" i="4"/>
  <c r="AN104" i="4"/>
  <c r="AO104" i="4"/>
  <c r="AP104" i="4"/>
  <c r="AQ104" i="4"/>
  <c r="AR104" i="4"/>
  <c r="AS104" i="4"/>
  <c r="AT104" i="4"/>
  <c r="AU104" i="4"/>
  <c r="AV104" i="4"/>
  <c r="AW104" i="4"/>
  <c r="AX104" i="4"/>
  <c r="AY104" i="4"/>
  <c r="AZ104" i="4"/>
  <c r="BA104" i="4"/>
  <c r="BB104" i="4"/>
  <c r="BC104" i="4"/>
  <c r="BD104" i="4"/>
  <c r="BE104" i="4"/>
  <c r="BF104" i="4"/>
  <c r="BG104" i="4"/>
  <c r="BH104" i="4"/>
  <c r="BI104" i="4"/>
  <c r="BJ104" i="4"/>
  <c r="BK104" i="4"/>
  <c r="BL104" i="4"/>
  <c r="BM104" i="4"/>
  <c r="BN104" i="4"/>
  <c r="BO104" i="4"/>
  <c r="BP104" i="4"/>
  <c r="BQ104" i="4"/>
  <c r="BR104" i="4"/>
  <c r="BS104" i="4"/>
  <c r="BT104" i="4"/>
  <c r="BU104" i="4"/>
  <c r="BV104" i="4"/>
  <c r="BW104" i="4"/>
  <c r="BX104" i="4"/>
  <c r="BY104" i="4"/>
  <c r="BZ104" i="4"/>
  <c r="CA104" i="4"/>
  <c r="H105" i="4"/>
  <c r="K105" i="4"/>
  <c r="L105" i="4"/>
  <c r="M105" i="4"/>
  <c r="N105" i="4"/>
  <c r="O105" i="4"/>
  <c r="P105" i="4"/>
  <c r="Q105" i="4"/>
  <c r="R105" i="4"/>
  <c r="S105" i="4"/>
  <c r="T105" i="4"/>
  <c r="U105" i="4"/>
  <c r="V105" i="4"/>
  <c r="W105" i="4"/>
  <c r="X105" i="4"/>
  <c r="Y105" i="4"/>
  <c r="Z105" i="4"/>
  <c r="AA105" i="4"/>
  <c r="AB105" i="4"/>
  <c r="AC105" i="4"/>
  <c r="AD105" i="4"/>
  <c r="AE105" i="4"/>
  <c r="AF105" i="4"/>
  <c r="AG105" i="4"/>
  <c r="AH105" i="4"/>
  <c r="AI105" i="4"/>
  <c r="AJ105" i="4"/>
  <c r="AK105" i="4"/>
  <c r="AL105" i="4"/>
  <c r="AM105" i="4"/>
  <c r="AN105" i="4"/>
  <c r="AO105" i="4"/>
  <c r="AP105" i="4"/>
  <c r="AQ105" i="4"/>
  <c r="AR105" i="4"/>
  <c r="AS105" i="4"/>
  <c r="AT105" i="4"/>
  <c r="AU105" i="4"/>
  <c r="AV105" i="4"/>
  <c r="AW105" i="4"/>
  <c r="AX105" i="4"/>
  <c r="AY105" i="4"/>
  <c r="AZ105" i="4"/>
  <c r="BA105" i="4"/>
  <c r="BB105" i="4"/>
  <c r="BC105" i="4"/>
  <c r="BD105" i="4"/>
  <c r="BE105" i="4"/>
  <c r="BF105" i="4"/>
  <c r="BG105" i="4"/>
  <c r="BH105" i="4"/>
  <c r="BI105" i="4"/>
  <c r="BJ105" i="4"/>
  <c r="BK105" i="4"/>
  <c r="BL105" i="4"/>
  <c r="BM105" i="4"/>
  <c r="BN105" i="4"/>
  <c r="BO105" i="4"/>
  <c r="BP105" i="4"/>
  <c r="BQ105" i="4"/>
  <c r="BR105" i="4"/>
  <c r="BS105" i="4"/>
  <c r="BT105" i="4"/>
  <c r="BU105" i="4"/>
  <c r="BV105" i="4"/>
  <c r="BW105" i="4"/>
  <c r="BX105" i="4"/>
  <c r="BY105" i="4"/>
  <c r="BZ105" i="4"/>
  <c r="CA105" i="4"/>
  <c r="J106" i="4"/>
  <c r="K106" i="4"/>
  <c r="L106" i="4"/>
  <c r="M106" i="4"/>
  <c r="N106" i="4"/>
  <c r="O106" i="4"/>
  <c r="P106" i="4"/>
  <c r="Q106" i="4"/>
  <c r="R106" i="4"/>
  <c r="S106" i="4"/>
  <c r="T106" i="4"/>
  <c r="U106" i="4"/>
  <c r="V106" i="4"/>
  <c r="W106" i="4"/>
  <c r="X106" i="4"/>
  <c r="Y106" i="4"/>
  <c r="Z106" i="4"/>
  <c r="AA106" i="4"/>
  <c r="AB106" i="4"/>
  <c r="AC106" i="4"/>
  <c r="AD106" i="4"/>
  <c r="AE106" i="4"/>
  <c r="AF106" i="4"/>
  <c r="AG106" i="4"/>
  <c r="AH106" i="4"/>
  <c r="AI106" i="4"/>
  <c r="AJ106" i="4"/>
  <c r="AK106" i="4"/>
  <c r="AL106" i="4"/>
  <c r="AM106" i="4"/>
  <c r="AN106" i="4"/>
  <c r="AO106" i="4"/>
  <c r="AP106" i="4"/>
  <c r="AQ106" i="4"/>
  <c r="AR106" i="4"/>
  <c r="AS106" i="4"/>
  <c r="AT106" i="4"/>
  <c r="AU106" i="4"/>
  <c r="AV106" i="4"/>
  <c r="AW106" i="4"/>
  <c r="AX106" i="4"/>
  <c r="AY106" i="4"/>
  <c r="AZ106" i="4"/>
  <c r="BA106" i="4"/>
  <c r="BB106" i="4"/>
  <c r="BC106" i="4"/>
  <c r="BD106" i="4"/>
  <c r="BE106" i="4"/>
  <c r="BF106" i="4"/>
  <c r="BG106" i="4"/>
  <c r="BH106" i="4"/>
  <c r="BI106" i="4"/>
  <c r="BJ106" i="4"/>
  <c r="BK106" i="4"/>
  <c r="BL106" i="4"/>
  <c r="BM106" i="4"/>
  <c r="BN106" i="4"/>
  <c r="BO106" i="4"/>
  <c r="BP106" i="4"/>
  <c r="BQ106" i="4"/>
  <c r="BR106" i="4"/>
  <c r="BS106" i="4"/>
  <c r="BT106" i="4"/>
  <c r="BU106" i="4"/>
  <c r="BV106" i="4"/>
  <c r="BW106" i="4"/>
  <c r="BX106" i="4"/>
  <c r="BY106" i="4"/>
  <c r="BZ106" i="4"/>
  <c r="CA106" i="4"/>
  <c r="K109" i="4"/>
  <c r="L109" i="4"/>
  <c r="M109" i="4"/>
  <c r="N109" i="4"/>
  <c r="O109" i="4"/>
  <c r="P109" i="4"/>
  <c r="Q109" i="4"/>
  <c r="R109" i="4"/>
  <c r="S109" i="4"/>
  <c r="T109" i="4"/>
  <c r="U109" i="4"/>
  <c r="V109" i="4"/>
  <c r="W109" i="4"/>
  <c r="X109" i="4"/>
  <c r="Y109" i="4"/>
  <c r="Z109" i="4"/>
  <c r="AA109" i="4"/>
  <c r="AB109" i="4"/>
  <c r="AC109" i="4"/>
  <c r="AD109" i="4"/>
  <c r="AE109" i="4"/>
  <c r="AF109" i="4"/>
  <c r="AG109" i="4"/>
  <c r="AH109" i="4"/>
  <c r="AI109" i="4"/>
  <c r="AJ109" i="4"/>
  <c r="AK109" i="4"/>
  <c r="AL109" i="4"/>
  <c r="AM109" i="4"/>
  <c r="AN109" i="4"/>
  <c r="AO109" i="4"/>
  <c r="AP109" i="4"/>
  <c r="AQ109" i="4"/>
  <c r="AR109" i="4"/>
  <c r="AS109" i="4"/>
  <c r="AT109" i="4"/>
  <c r="AU109" i="4"/>
  <c r="AV109" i="4"/>
  <c r="AW109" i="4"/>
  <c r="AX109" i="4"/>
  <c r="AY109" i="4"/>
  <c r="AZ109" i="4"/>
  <c r="BA109" i="4"/>
  <c r="BB109" i="4"/>
  <c r="BC109" i="4"/>
  <c r="BD109" i="4"/>
  <c r="BE109" i="4"/>
  <c r="BF109" i="4"/>
  <c r="BG109" i="4"/>
  <c r="BH109" i="4"/>
  <c r="BI109" i="4"/>
  <c r="BJ109" i="4"/>
  <c r="BK109" i="4"/>
  <c r="BL109" i="4"/>
  <c r="BM109" i="4"/>
  <c r="BN109" i="4"/>
  <c r="BO109" i="4"/>
  <c r="BP109" i="4"/>
  <c r="BQ109" i="4"/>
  <c r="BR109" i="4"/>
  <c r="BS109" i="4"/>
  <c r="BT109" i="4"/>
  <c r="BU109" i="4"/>
  <c r="BV109" i="4"/>
  <c r="BW109" i="4"/>
  <c r="BX109" i="4"/>
  <c r="BY109" i="4"/>
  <c r="BZ109" i="4"/>
  <c r="CA109" i="4"/>
  <c r="K110" i="4"/>
  <c r="L110" i="4"/>
  <c r="M110" i="4"/>
  <c r="N110" i="4"/>
  <c r="O110" i="4"/>
  <c r="P110" i="4"/>
  <c r="Q110" i="4"/>
  <c r="R110" i="4"/>
  <c r="S110" i="4"/>
  <c r="T110" i="4"/>
  <c r="U110" i="4"/>
  <c r="V110" i="4"/>
  <c r="W110" i="4"/>
  <c r="X110" i="4"/>
  <c r="Y110" i="4"/>
  <c r="Z110" i="4"/>
  <c r="AA110" i="4"/>
  <c r="AB110" i="4"/>
  <c r="AC110" i="4"/>
  <c r="AD110" i="4"/>
  <c r="AE110" i="4"/>
  <c r="AF110" i="4"/>
  <c r="AG110" i="4"/>
  <c r="AH110" i="4"/>
  <c r="AI110" i="4"/>
  <c r="AJ110" i="4"/>
  <c r="AK110" i="4"/>
  <c r="AL110" i="4"/>
  <c r="AM110" i="4"/>
  <c r="AN110" i="4"/>
  <c r="AO110" i="4"/>
  <c r="AP110" i="4"/>
  <c r="AQ110" i="4"/>
  <c r="AR110" i="4"/>
  <c r="AS110" i="4"/>
  <c r="AT110" i="4"/>
  <c r="AU110" i="4"/>
  <c r="AV110" i="4"/>
  <c r="AW110" i="4"/>
  <c r="AX110" i="4"/>
  <c r="AY110" i="4"/>
  <c r="AZ110" i="4"/>
  <c r="BA110" i="4"/>
  <c r="BB110" i="4"/>
  <c r="BC110" i="4"/>
  <c r="BD110" i="4"/>
  <c r="BE110" i="4"/>
  <c r="BF110" i="4"/>
  <c r="BG110" i="4"/>
  <c r="BH110" i="4"/>
  <c r="BI110" i="4"/>
  <c r="BJ110" i="4"/>
  <c r="BK110" i="4"/>
  <c r="BL110" i="4"/>
  <c r="BM110" i="4"/>
  <c r="BN110" i="4"/>
  <c r="BO110" i="4"/>
  <c r="BP110" i="4"/>
  <c r="BQ110" i="4"/>
  <c r="BR110" i="4"/>
  <c r="BS110" i="4"/>
  <c r="BT110" i="4"/>
  <c r="BU110" i="4"/>
  <c r="BV110" i="4"/>
  <c r="BW110" i="4"/>
  <c r="BX110" i="4"/>
  <c r="BY110" i="4"/>
  <c r="BZ110" i="4"/>
  <c r="CA110" i="4"/>
  <c r="K111" i="4"/>
  <c r="L111" i="4"/>
  <c r="M111" i="4"/>
  <c r="N111" i="4"/>
  <c r="O111" i="4"/>
  <c r="P111" i="4"/>
  <c r="Q111" i="4"/>
  <c r="R111" i="4"/>
  <c r="S111" i="4"/>
  <c r="T111" i="4"/>
  <c r="U111" i="4"/>
  <c r="V111" i="4"/>
  <c r="W111" i="4"/>
  <c r="X111" i="4"/>
  <c r="Y111" i="4"/>
  <c r="Z111" i="4"/>
  <c r="AA111" i="4"/>
  <c r="AB111" i="4"/>
  <c r="AC111" i="4"/>
  <c r="AD111" i="4"/>
  <c r="AE111" i="4"/>
  <c r="AF111" i="4"/>
  <c r="AG111" i="4"/>
  <c r="AH111" i="4"/>
  <c r="AI111" i="4"/>
  <c r="AJ111" i="4"/>
  <c r="AK111" i="4"/>
  <c r="AL111" i="4"/>
  <c r="AM111" i="4"/>
  <c r="AN111" i="4"/>
  <c r="AO111" i="4"/>
  <c r="AP111" i="4"/>
  <c r="AQ111" i="4"/>
  <c r="AR111" i="4"/>
  <c r="AS111" i="4"/>
  <c r="AT111" i="4"/>
  <c r="AU111" i="4"/>
  <c r="AV111" i="4"/>
  <c r="AW111" i="4"/>
  <c r="AX111" i="4"/>
  <c r="AY111" i="4"/>
  <c r="AZ111" i="4"/>
  <c r="BA111" i="4"/>
  <c r="BB111" i="4"/>
  <c r="BC111" i="4"/>
  <c r="BD111" i="4"/>
  <c r="BE111" i="4"/>
  <c r="BF111" i="4"/>
  <c r="BG111" i="4"/>
  <c r="BH111" i="4"/>
  <c r="BI111" i="4"/>
  <c r="BJ111" i="4"/>
  <c r="BK111" i="4"/>
  <c r="BL111" i="4"/>
  <c r="BM111" i="4"/>
  <c r="BN111" i="4"/>
  <c r="BO111" i="4"/>
  <c r="BP111" i="4"/>
  <c r="BQ111" i="4"/>
  <c r="BR111" i="4"/>
  <c r="BS111" i="4"/>
  <c r="BT111" i="4"/>
  <c r="BU111" i="4"/>
  <c r="BV111" i="4"/>
  <c r="BW111" i="4"/>
  <c r="BX111" i="4"/>
  <c r="BY111" i="4"/>
  <c r="BZ111" i="4"/>
  <c r="CA111" i="4"/>
  <c r="F114" i="4"/>
  <c r="J114" i="4"/>
  <c r="K114" i="4"/>
  <c r="L114" i="4"/>
  <c r="M114" i="4"/>
  <c r="N114" i="4"/>
  <c r="O114" i="4"/>
  <c r="P114" i="4"/>
  <c r="Q114" i="4"/>
  <c r="R114" i="4"/>
  <c r="S114" i="4"/>
  <c r="T114" i="4"/>
  <c r="U114" i="4"/>
  <c r="V114" i="4"/>
  <c r="W114" i="4"/>
  <c r="X114" i="4"/>
  <c r="Y114" i="4"/>
  <c r="Z114" i="4"/>
  <c r="AA114" i="4"/>
  <c r="AB114" i="4"/>
  <c r="AC114" i="4"/>
  <c r="AD114" i="4"/>
  <c r="AE114" i="4"/>
  <c r="AF114" i="4"/>
  <c r="AG114" i="4"/>
  <c r="AH114" i="4"/>
  <c r="AI114" i="4"/>
  <c r="AJ114" i="4"/>
  <c r="AK114" i="4"/>
  <c r="AL114" i="4"/>
  <c r="AM114" i="4"/>
  <c r="AN114" i="4"/>
  <c r="AO114" i="4"/>
  <c r="AP114" i="4"/>
  <c r="AQ114" i="4"/>
  <c r="AR114" i="4"/>
  <c r="AS114" i="4"/>
  <c r="AT114" i="4"/>
  <c r="AU114" i="4"/>
  <c r="AV114" i="4"/>
  <c r="AW114" i="4"/>
  <c r="AX114" i="4"/>
  <c r="AY114" i="4"/>
  <c r="AZ114" i="4"/>
  <c r="BA114" i="4"/>
  <c r="BB114" i="4"/>
  <c r="BC114" i="4"/>
  <c r="BD114" i="4"/>
  <c r="BE114" i="4"/>
  <c r="BF114" i="4"/>
  <c r="BG114" i="4"/>
  <c r="BH114" i="4"/>
  <c r="BI114" i="4"/>
  <c r="BJ114" i="4"/>
  <c r="BK114" i="4"/>
  <c r="BL114" i="4"/>
  <c r="BM114" i="4"/>
  <c r="BN114" i="4"/>
  <c r="BO114" i="4"/>
  <c r="BP114" i="4"/>
  <c r="BQ114" i="4"/>
  <c r="BR114" i="4"/>
  <c r="BS114" i="4"/>
  <c r="BT114" i="4"/>
  <c r="BU114" i="4"/>
  <c r="BV114" i="4"/>
  <c r="BW114" i="4"/>
  <c r="BX114" i="4"/>
  <c r="BY114" i="4"/>
  <c r="BZ114" i="4"/>
  <c r="CA114" i="4"/>
  <c r="F116" i="4"/>
  <c r="J116" i="4"/>
  <c r="K116" i="4"/>
  <c r="L116" i="4"/>
  <c r="M116" i="4"/>
  <c r="N116" i="4"/>
  <c r="O116" i="4"/>
  <c r="P116" i="4"/>
  <c r="Q116" i="4"/>
  <c r="R116" i="4"/>
  <c r="S116" i="4"/>
  <c r="T116" i="4"/>
  <c r="U116" i="4"/>
  <c r="V116" i="4"/>
  <c r="W116" i="4"/>
  <c r="X116" i="4"/>
  <c r="Y116" i="4"/>
  <c r="Z116" i="4"/>
  <c r="AA116" i="4"/>
  <c r="AB116" i="4"/>
  <c r="AC116" i="4"/>
  <c r="AD116" i="4"/>
  <c r="AE116" i="4"/>
  <c r="AF116" i="4"/>
  <c r="AG116" i="4"/>
  <c r="AH116" i="4"/>
  <c r="AI116" i="4"/>
  <c r="AJ116" i="4"/>
  <c r="AK116" i="4"/>
  <c r="AL116" i="4"/>
  <c r="AM116" i="4"/>
  <c r="AN116" i="4"/>
  <c r="AO116" i="4"/>
  <c r="AP116" i="4"/>
  <c r="AQ116" i="4"/>
  <c r="AR116" i="4"/>
  <c r="AS116" i="4"/>
  <c r="AT116" i="4"/>
  <c r="AU116" i="4"/>
  <c r="AV116" i="4"/>
  <c r="AW116" i="4"/>
  <c r="AX116" i="4"/>
  <c r="AY116" i="4"/>
  <c r="AZ116" i="4"/>
  <c r="BA116" i="4"/>
  <c r="BB116" i="4"/>
  <c r="BC116" i="4"/>
  <c r="BD116" i="4"/>
  <c r="BE116" i="4"/>
  <c r="BF116" i="4"/>
  <c r="BG116" i="4"/>
  <c r="BH116" i="4"/>
  <c r="BI116" i="4"/>
  <c r="BJ116" i="4"/>
  <c r="BK116" i="4"/>
  <c r="BL116" i="4"/>
  <c r="BM116" i="4"/>
  <c r="BN116" i="4"/>
  <c r="BO116" i="4"/>
  <c r="BP116" i="4"/>
  <c r="BQ116" i="4"/>
  <c r="BR116" i="4"/>
  <c r="BS116" i="4"/>
  <c r="BT116" i="4"/>
  <c r="BU116" i="4"/>
  <c r="BV116" i="4"/>
  <c r="BW116" i="4"/>
  <c r="BX116" i="4"/>
  <c r="BY116" i="4"/>
  <c r="BZ116" i="4"/>
  <c r="CA116" i="4"/>
  <c r="J118" i="4"/>
  <c r="K118" i="4"/>
  <c r="L118" i="4"/>
  <c r="M118" i="4"/>
  <c r="N118" i="4"/>
  <c r="O118" i="4"/>
  <c r="P118" i="4"/>
  <c r="Q118" i="4"/>
  <c r="R118" i="4"/>
  <c r="S118" i="4"/>
  <c r="T118" i="4"/>
  <c r="U118" i="4"/>
  <c r="V118" i="4"/>
  <c r="W118" i="4"/>
  <c r="X118" i="4"/>
  <c r="Y118" i="4"/>
  <c r="Z118" i="4"/>
  <c r="AA118" i="4"/>
  <c r="AB118" i="4"/>
  <c r="AC118" i="4"/>
  <c r="AD118" i="4"/>
  <c r="AE118" i="4"/>
  <c r="AF118" i="4"/>
  <c r="AG118" i="4"/>
  <c r="AH118" i="4"/>
  <c r="AI118" i="4"/>
  <c r="AJ118" i="4"/>
  <c r="AK118" i="4"/>
  <c r="AL118" i="4"/>
  <c r="AM118" i="4"/>
  <c r="AN118" i="4"/>
  <c r="AO118" i="4"/>
  <c r="AP118" i="4"/>
  <c r="AQ118" i="4"/>
  <c r="AR118" i="4"/>
  <c r="AS118" i="4"/>
  <c r="AT118" i="4"/>
  <c r="AU118" i="4"/>
  <c r="AV118" i="4"/>
  <c r="AW118" i="4"/>
  <c r="AX118" i="4"/>
  <c r="AY118" i="4"/>
  <c r="AZ118" i="4"/>
  <c r="BA118" i="4"/>
  <c r="BB118" i="4"/>
  <c r="BC118" i="4"/>
  <c r="BD118" i="4"/>
  <c r="BE118" i="4"/>
  <c r="BF118" i="4"/>
  <c r="BG118" i="4"/>
  <c r="BH118" i="4"/>
  <c r="BI118" i="4"/>
  <c r="BJ118" i="4"/>
  <c r="BK118" i="4"/>
  <c r="BL118" i="4"/>
  <c r="BM118" i="4"/>
  <c r="BN118" i="4"/>
  <c r="BO118" i="4"/>
  <c r="BP118" i="4"/>
  <c r="BQ118" i="4"/>
  <c r="BR118" i="4"/>
  <c r="BS118" i="4"/>
  <c r="BT118" i="4"/>
  <c r="BU118" i="4"/>
  <c r="BV118" i="4"/>
  <c r="BW118" i="4"/>
  <c r="BX118" i="4"/>
  <c r="BY118" i="4"/>
  <c r="BZ118" i="4"/>
  <c r="CA118" i="4"/>
  <c r="K122" i="4"/>
  <c r="L122" i="4"/>
  <c r="M122" i="4"/>
  <c r="N122" i="4"/>
  <c r="O122" i="4"/>
  <c r="P122" i="4"/>
  <c r="Q122" i="4"/>
  <c r="R122" i="4"/>
  <c r="S122" i="4"/>
  <c r="T122" i="4"/>
  <c r="U122" i="4"/>
  <c r="V122" i="4"/>
  <c r="W122" i="4"/>
  <c r="X122" i="4"/>
  <c r="Y122" i="4"/>
  <c r="Z122" i="4"/>
  <c r="AA122" i="4"/>
  <c r="AB122" i="4"/>
  <c r="AC122" i="4"/>
  <c r="AD122" i="4"/>
  <c r="AE122" i="4"/>
  <c r="AF122" i="4"/>
  <c r="AG122" i="4"/>
  <c r="AH122" i="4"/>
  <c r="AI122" i="4"/>
  <c r="AJ122" i="4"/>
  <c r="AK122" i="4"/>
  <c r="AL122" i="4"/>
  <c r="AM122" i="4"/>
  <c r="AN122" i="4"/>
  <c r="AO122" i="4"/>
  <c r="AP122" i="4"/>
  <c r="AQ122" i="4"/>
  <c r="AR122" i="4"/>
  <c r="AS122" i="4"/>
  <c r="AT122" i="4"/>
  <c r="AU122" i="4"/>
  <c r="AV122" i="4"/>
  <c r="AW122" i="4"/>
  <c r="AX122" i="4"/>
  <c r="AY122" i="4"/>
  <c r="AZ122" i="4"/>
  <c r="BA122" i="4"/>
  <c r="BB122" i="4"/>
  <c r="BC122" i="4"/>
  <c r="BD122" i="4"/>
  <c r="BE122" i="4"/>
  <c r="BF122" i="4"/>
  <c r="BG122" i="4"/>
  <c r="BH122" i="4"/>
  <c r="BI122" i="4"/>
  <c r="BJ122" i="4"/>
  <c r="BK122" i="4"/>
  <c r="BL122" i="4"/>
  <c r="BM122" i="4"/>
  <c r="BN122" i="4"/>
  <c r="BO122" i="4"/>
  <c r="BP122" i="4"/>
  <c r="BQ122" i="4"/>
  <c r="BR122" i="4"/>
  <c r="BS122" i="4"/>
  <c r="BT122" i="4"/>
  <c r="BU122" i="4"/>
  <c r="BV122" i="4"/>
  <c r="BW122" i="4"/>
  <c r="BX122" i="4"/>
  <c r="BY122" i="4"/>
  <c r="BZ122" i="4"/>
  <c r="CA122" i="4"/>
  <c r="K123" i="4"/>
  <c r="L123" i="4"/>
  <c r="M123" i="4"/>
  <c r="N123" i="4"/>
  <c r="O123" i="4"/>
  <c r="P123" i="4"/>
  <c r="Q123" i="4"/>
  <c r="R123" i="4"/>
  <c r="S123" i="4"/>
  <c r="T123" i="4"/>
  <c r="U123" i="4"/>
  <c r="V123" i="4"/>
  <c r="W123" i="4"/>
  <c r="X123" i="4"/>
  <c r="Y123" i="4"/>
  <c r="Z123" i="4"/>
  <c r="AA123" i="4"/>
  <c r="AB123" i="4"/>
  <c r="AC123" i="4"/>
  <c r="AD123" i="4"/>
  <c r="AE123" i="4"/>
  <c r="AF123" i="4"/>
  <c r="AG123" i="4"/>
  <c r="AH123" i="4"/>
  <c r="AI123" i="4"/>
  <c r="AJ123" i="4"/>
  <c r="AK123" i="4"/>
  <c r="AL123" i="4"/>
  <c r="AM123" i="4"/>
  <c r="AN123" i="4"/>
  <c r="AO123" i="4"/>
  <c r="AP123" i="4"/>
  <c r="AQ123" i="4"/>
  <c r="AR123" i="4"/>
  <c r="AS123" i="4"/>
  <c r="AT123" i="4"/>
  <c r="AU123" i="4"/>
  <c r="AV123" i="4"/>
  <c r="AW123" i="4"/>
  <c r="AX123" i="4"/>
  <c r="AY123" i="4"/>
  <c r="AZ123" i="4"/>
  <c r="BA123" i="4"/>
  <c r="BB123" i="4"/>
  <c r="BC123" i="4"/>
  <c r="BD123" i="4"/>
  <c r="BE123" i="4"/>
  <c r="BF123" i="4"/>
  <c r="BG123" i="4"/>
  <c r="BH123" i="4"/>
  <c r="BI123" i="4"/>
  <c r="BJ123" i="4"/>
  <c r="BK123" i="4"/>
  <c r="BL123" i="4"/>
  <c r="BM123" i="4"/>
  <c r="BN123" i="4"/>
  <c r="BO123" i="4"/>
  <c r="BP123" i="4"/>
  <c r="BQ123" i="4"/>
  <c r="BR123" i="4"/>
  <c r="BS123" i="4"/>
  <c r="BT123" i="4"/>
  <c r="BU123" i="4"/>
  <c r="BV123" i="4"/>
  <c r="BW123" i="4"/>
  <c r="BX123" i="4"/>
  <c r="BY123" i="4"/>
  <c r="BZ123" i="4"/>
  <c r="CA123" i="4"/>
  <c r="J124" i="4"/>
  <c r="K124" i="4"/>
  <c r="L124" i="4"/>
  <c r="M124" i="4"/>
  <c r="N124" i="4"/>
  <c r="O124" i="4"/>
  <c r="P124" i="4"/>
  <c r="Q124" i="4"/>
  <c r="R124" i="4"/>
  <c r="S124" i="4"/>
  <c r="T124" i="4"/>
  <c r="U124" i="4"/>
  <c r="V124" i="4"/>
  <c r="W124" i="4"/>
  <c r="X124" i="4"/>
  <c r="Y124" i="4"/>
  <c r="Z124" i="4"/>
  <c r="AA124" i="4"/>
  <c r="AB124" i="4"/>
  <c r="AC124" i="4"/>
  <c r="AD124" i="4"/>
  <c r="AE124" i="4"/>
  <c r="AF124" i="4"/>
  <c r="AG124" i="4"/>
  <c r="AH124" i="4"/>
  <c r="AI124" i="4"/>
  <c r="AJ124" i="4"/>
  <c r="AK124" i="4"/>
  <c r="AL124" i="4"/>
  <c r="AM124" i="4"/>
  <c r="AN124" i="4"/>
  <c r="AO124" i="4"/>
  <c r="AP124" i="4"/>
  <c r="AQ124" i="4"/>
  <c r="AR124" i="4"/>
  <c r="AS124" i="4"/>
  <c r="AT124" i="4"/>
  <c r="AU124" i="4"/>
  <c r="AV124" i="4"/>
  <c r="AW124" i="4"/>
  <c r="AX124" i="4"/>
  <c r="AY124" i="4"/>
  <c r="AZ124" i="4"/>
  <c r="BA124" i="4"/>
  <c r="BB124" i="4"/>
  <c r="BC124" i="4"/>
  <c r="BD124" i="4"/>
  <c r="BE124" i="4"/>
  <c r="BF124" i="4"/>
  <c r="BG124" i="4"/>
  <c r="BH124" i="4"/>
  <c r="BI124" i="4"/>
  <c r="BJ124" i="4"/>
  <c r="BK124" i="4"/>
  <c r="BL124" i="4"/>
  <c r="BM124" i="4"/>
  <c r="BN124" i="4"/>
  <c r="BO124" i="4"/>
  <c r="BP124" i="4"/>
  <c r="BQ124" i="4"/>
  <c r="BR124" i="4"/>
  <c r="BS124" i="4"/>
  <c r="BT124" i="4"/>
  <c r="BU124" i="4"/>
  <c r="BV124" i="4"/>
  <c r="BW124" i="4"/>
  <c r="BX124" i="4"/>
  <c r="BY124" i="4"/>
  <c r="BZ124" i="4"/>
  <c r="CA124" i="4"/>
  <c r="J125" i="4"/>
  <c r="K125" i="4"/>
  <c r="L125" i="4"/>
  <c r="M125" i="4"/>
  <c r="N125" i="4"/>
  <c r="O125" i="4"/>
  <c r="P125" i="4"/>
  <c r="Q125" i="4"/>
  <c r="R125" i="4"/>
  <c r="S125" i="4"/>
  <c r="T125" i="4"/>
  <c r="U125" i="4"/>
  <c r="V125" i="4"/>
  <c r="W125" i="4"/>
  <c r="X125" i="4"/>
  <c r="Y125" i="4"/>
  <c r="Z125" i="4"/>
  <c r="AA125" i="4"/>
  <c r="AB125" i="4"/>
  <c r="AC125" i="4"/>
  <c r="AD125" i="4"/>
  <c r="AE125" i="4"/>
  <c r="AF125" i="4"/>
  <c r="AG125" i="4"/>
  <c r="AH125" i="4"/>
  <c r="AI125" i="4"/>
  <c r="AJ125" i="4"/>
  <c r="AK125" i="4"/>
  <c r="AL125" i="4"/>
  <c r="AM125" i="4"/>
  <c r="AN125" i="4"/>
  <c r="AO125" i="4"/>
  <c r="AP125" i="4"/>
  <c r="AQ125" i="4"/>
  <c r="AR125" i="4"/>
  <c r="AS125" i="4"/>
  <c r="AT125" i="4"/>
  <c r="AU125" i="4"/>
  <c r="AV125" i="4"/>
  <c r="AW125" i="4"/>
  <c r="AX125" i="4"/>
  <c r="AY125" i="4"/>
  <c r="AZ125" i="4"/>
  <c r="BA125" i="4"/>
  <c r="BB125" i="4"/>
  <c r="BC125" i="4"/>
  <c r="BD125" i="4"/>
  <c r="BE125" i="4"/>
  <c r="BF125" i="4"/>
  <c r="BG125" i="4"/>
  <c r="BH125" i="4"/>
  <c r="BI125" i="4"/>
  <c r="BJ125" i="4"/>
  <c r="BK125" i="4"/>
  <c r="BL125" i="4"/>
  <c r="BM125" i="4"/>
  <c r="BN125" i="4"/>
  <c r="BO125" i="4"/>
  <c r="BP125" i="4"/>
  <c r="BQ125" i="4"/>
  <c r="BR125" i="4"/>
  <c r="BS125" i="4"/>
  <c r="BT125" i="4"/>
  <c r="BU125" i="4"/>
  <c r="BV125" i="4"/>
  <c r="BW125" i="4"/>
  <c r="BX125" i="4"/>
  <c r="BY125" i="4"/>
  <c r="BZ125" i="4"/>
  <c r="CA125" i="4"/>
  <c r="F126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<sst xmlns="http://schemas.openxmlformats.org/spreadsheetml/2006/main" count="509" uniqueCount="315">
  <si>
    <t>[x] is looking to invest in a wind developer with two primary business segments consisting of the following:</t>
  </si>
  <si>
    <t>• A project-level equity investment for a ready-to-build Offshore Wind Project (“OFSW Project’)</t>
  </si>
  <si>
    <t>• A platform-level equity investment to fund a pipeline of earlier stage wind projects (“Development Pipeline” and together with the OFSW Project, the “Full Portfolio”)</t>
  </si>
  <si>
    <t>To evaluate this opportunity, you need to build a high-level financial model and calculate the equity returns for the following:</t>
  </si>
  <si>
    <t>• OFSW Project equity investment on a standalone basis</t>
  </si>
  <si>
    <t>• Development Pipeline equity investment on a standalone basis</t>
  </si>
  <si>
    <t>• Full Portfolio equity investment including both the OFSW Project and Development Pipeline</t>
  </si>
  <si>
    <t>You have 3 hours to complete as much of this assessment as possible. The deliverable we would like you to produce for this exercise includes the following:</t>
  </si>
  <si>
    <t>1. Financial Model with the following worksheets: a. Key Assumptions</t>
  </si>
  <si>
    <t>b. Standalone OFSW project cash flows (construction period + operating period)</t>
  </si>
  <si>
    <t>c. Standalone Development Pipeline cash flows</t>
  </si>
  <si>
    <t>d. Full Portfolio/consolidated cash flows</t>
  </si>
  <si>
    <t>e. Returns Summary (as described further below)</t>
  </si>
  <si>
    <t>2. Slide Presentation (6-8 slides)</t>
  </si>
  <si>
    <t>a. Summary of Key Assumptions</t>
  </si>
  <si>
    <t>b. Results &amp; Returns for three cases below – please include responses to any questions noted in the “Results &amp; Returns Summary Overview” section of prompt: 1. Standalone OFSW Project</t>
  </si>
  <si>
    <t>2. Standalone Development Pipeline</t>
  </si>
  <si>
    <t>3. Full Portfolio</t>
  </si>
  <si>
    <t>c. Full Portfolio Sum of the Parts Valuation</t>
  </si>
  <si>
    <t>d. Key Sensitivities, including but not limited to:</t>
  </si>
  <si>
    <t>• Standalone OFSW Project Investment:</t>
  </si>
  <si>
    <t>1. Merchant Pricing +/- 20%</t>
  </si>
  <si>
    <t>2. Capacity Factor +/- 10%</t>
  </si>
  <si>
    <t>3. Operating Costs +/- 10%</t>
  </si>
  <si>
    <t>4. Construction Costs +/- 10%</t>
  </si>
  <si>
    <t>• Standalone Developer Pipeline Investment:</t>
  </si>
  <si>
    <t>5. Conversion/Sales of Pipeline (MW) +/- 20%</t>
  </si>
  <si>
    <t>6. Pipeline Sale Proceeds +/-20%</t>
  </si>
  <si>
    <t>7. Annual carrying cost to develop Initial Pipeline +/- 20%</t>
  </si>
  <si>
    <t>e. Summarize any qualitative risks or areas of optimization across a Full Portfolio investment</t>
  </si>
  <si>
    <t>FINANCIAL MODEL INSTRUCTIONS</t>
  </si>
  <si>
    <t>1. OFSW Project Model Assumptions:</t>
  </si>
  <si>
    <t>• Timing Assumptions:</t>
  </si>
  <si>
    <t>o Assume a model start date of January 1, 2023 (“Financial Close”)</t>
  </si>
  <si>
    <t>o 24-mth construction period with a Commercial Operations Date (“COD”) of December 31, 2024</t>
  </si>
  <si>
    <t>o 15-year operating period from COD</t>
  </si>
  <si>
    <t>o Model assumes fiscal years ending 12/31</t>
  </si>
  <si>
    <t>o During construction period – cash flows modeled monthly (end of month)</t>
  </si>
  <si>
    <t>o During operating period – cash flows modeled semi-annual (end of six-mth period)</t>
  </si>
  <si>
    <t>• Construction Cost Assumptions:</t>
  </si>
  <si>
    <t>o NTP payment of $50m is payable by Project to the developer at financial close ("NTP Fee")</t>
  </si>
  <si>
    <t>o Project Capex of $540m is spread over 2 years:  Months 1-12 = $25m per month</t>
  </si>
  <si>
    <t> Months 13-24 = $20m per month</t>
  </si>
  <si>
    <t>• Capacity/Generation Assumptions:</t>
  </si>
  <si>
    <t>o Project’s capacity is 200MW with 100% of capacity commissioned at COD</t>
  </si>
  <si>
    <t>o Each turbine has a gross capacity factor (before adjusting for the turbine availability noted below) of 60% assuming 8,760 hours in a year</t>
  </si>
  <si>
    <t>o Gross energy production (MWh) is calculated as Capacity (MW) * number of hours in the relevant period (hours) * capacity factor (%)</t>
  </si>
  <si>
    <t>o The availability of the turbines will degrade over time as follows:</t>
  </si>
  <si>
    <t>To 95% in the initial 10 years of operations, and</t>
  </si>
  <si>
    <t> To 90% in the final 5 years of operations</t>
  </si>
  <si>
    <t>• Revenue Assumptions:</t>
  </si>
  <si>
    <t>o Off taker will pay for all electricity generated by the Project under a 10-year Power Purchase Agreement (“PPA”)</t>
  </si>
  <si>
    <t>o PPA is awarded 12/31/2018 (“Award Date”) and contains a fixed price of $100 (real 2018 value) for each MWh of electricity generated (“Contract Price”)</t>
  </si>
  <si>
    <t>o Revenue is paid semi-annually on 6/30 and 12/31 of each year</t>
  </si>
  <si>
    <t>o With respect to the Contract Price, 30% of the payment is subject to an annual adjustment for inflation at 2.5% p.a. (once per year calculated from Award Date) with remaining 70% of Contract Price fixed and not subject to inflation</t>
  </si>
  <si>
    <t>o Merchant power prices (real 2018 value, subject to 1% increase p.a.) are as follows:  Operating Year 1-5: $100/MWh</t>
  </si>
  <si>
    <t> Operating Year 6-10: $120/MWh</t>
  </si>
  <si>
    <t> Operating Year 11-15: $110/MWh</t>
  </si>
  <si>
    <t>• Operating Costs:</t>
  </si>
  <si>
    <t>o Annual opex of $25m (real 2018 value) during operations</t>
  </si>
  <si>
    <t>o 75% of opex is subject to annual inflation of 2.5% a year with remaining 25% fixed</t>
  </si>
  <si>
    <t>o No opex costs assumed during construction</t>
  </si>
  <si>
    <t>o No income taxes assumed</t>
  </si>
  <si>
    <t>• Project Finance Debt:</t>
  </si>
  <si>
    <t>o [x] has put in place a Project Finance Term Loan (“Term Loan”) to fund a portion of the NTP Fee, Capex, Debt Fees, and Interest During Construction ("IDC")</t>
  </si>
  <si>
    <t>o Debt Fees:</t>
  </si>
  <si>
    <t> Upfront Fee of 2.0% is paid at Financial Close on Term Loan Commitment</t>
  </si>
  <si>
    <t> Commitment Fee of 1.0% is paid on undrawn balance of the Term Loan during construction</t>
  </si>
  <si>
    <t> Interest rate on the Term Loan is 5.0% per annum</t>
  </si>
  <si>
    <t>o Debt Service Timing:</t>
  </si>
  <si>
    <t> Interest and commitment fees are paid monthly during construction</t>
  </si>
  <si>
    <t> Interest and principal repayment are paid semi-annually during operations</t>
  </si>
  <si>
    <t>o Debt Sizing Criteria:</t>
  </si>
  <si>
    <t> Term Loan should be fully repaid 10 years post COD assuming a 1.50x Debt Service Cover Ratio ("DSCR Sizing") for each 6-month period</t>
  </si>
  <si>
    <t> DSCR (for the relevant period) is calculated as CFADS/Debt Service:</t>
  </si>
  <si>
    <t>• CFADS = revenue less opex</t>
  </si>
  <si>
    <t>• Debt Service = interest expense + principal repayment</t>
  </si>
  <si>
    <t> Max loan-to-value (LTV) of up to 80% of the Project’s total S&amp;U</t>
  </si>
  <si>
    <t> Debt sizing for the Term Loan should be the lesser of (i) DSCR Sizing or (ii) LTV</t>
  </si>
  <si>
    <t>• Equity Assumptions:</t>
  </si>
  <si>
    <t>o Portion of NTP Fee, Capex, Debt Fees and IDC that is not funded by the Term Loan proceeds will be funded by [x] project equity investment</t>
  </si>
  <si>
    <t>o Assume the funding required in each monthly construction drawdown is funded by the same proportion of senior debt and equity (pro-rata debt/equity drawdown)</t>
  </si>
  <si>
    <t>o Assume 100% of cash flow available at the end of each 6-month period during operations post Opex and Debt Service will be distributed to equity</t>
  </si>
  <si>
    <t>2. Developer Pipeline Assumptions:</t>
  </si>
  <si>
    <t>o Assume acquisition of the pipeline occurs simultaneously with Financial Close of OFSW Project A (January 1, 2023)</t>
  </si>
  <si>
    <t>o For the initial 24-mth post Financial Close – cash flows of the Development Pipeline modeled on a monthly basis (end of month) and thereafter on a semi-annual basis (end of 6-mth period)</t>
  </si>
  <si>
    <t>• Pipeline &amp; Cost Assumptions:</t>
  </si>
  <si>
    <t>o Total development pipeline at Financial Close is 1.5 GW (“Initial Pipeline") with no additional development projects assumed post Financial Close</t>
  </si>
  <si>
    <t>o The annual carrying cost to develop the Initial Pipeline is $1,500 per MW (real 2023 value) and subject to 2.5% inflation adjustment p,a. (Devex Cost)</t>
  </si>
  <si>
    <t>• Pipeline Sale Assumptions:</t>
  </si>
  <si>
    <t>o Assume 300 MWs of Initial Pipeline projects are sold every 3 years post Financial Close with the first 300 MW sale occurring December 31, 2025</t>
  </si>
  <si>
    <t>o Proceeds from sale of the Initial Pipeline projects is assumed to be $20,000 per MW (real 2023) and is not subject to any inflation adjustment</t>
  </si>
  <si>
    <t>o Assume equity funds the amount of any monthly or semi-annual cashflow shortfall of the Development Pipeline</t>
  </si>
  <si>
    <t>o Assume 100% of any cash flow available at the end of each semi-annual period is post Devex Costs will be distributed to equity</t>
  </si>
  <si>
    <t>3. Full Portfolio Assumptions:</t>
  </si>
  <si>
    <t>• No change to underlying assumptions for OFSW Project or Development Pipeline</t>
  </si>
  <si>
    <t>• Recalculate required [x] equity investment/contributions based on the cash flows and funding requirements of the combined businesses</t>
  </si>
  <si>
    <t>RESULTS AND RETURNS SUMMARY OVERVIEW:</t>
  </si>
  <si>
    <t>• Standalone OFSW Project Investment</t>
  </si>
  <si>
    <t>o Show a summary of Sources &amp; Uses of Funds during construction</t>
  </si>
  <si>
    <t>o Show a summary of Sources &amp; Uses during operations</t>
  </si>
  <si>
    <t> PPA Revenue and Merchant Revenue as Sources</t>
  </si>
  <si>
    <t> Opex, Debt Service and Equity Distributions as Uses</t>
  </si>
  <si>
    <t>o Show summary cash flows on an annual basis</t>
  </si>
  <si>
    <t>o Show DSCRs and % of debt outstanding on an annual basis</t>
  </si>
  <si>
    <t>o Calculate the IRR and the Money-of-Multiple (“MoM”) for the OFSW equity investment assuming [x] holds through end of useful life (or HtM) basis?</t>
  </si>
  <si>
    <t>o In relation to the NTP Fee:  What discount rate does a $50m NTP Fee represent?</t>
  </si>
  <si>
    <t>If [x] was targeting a 10.0% HtM IRR – what could we afford to pay the developer as an NTP Fee?</t>
  </si>
  <si>
    <t>• Standalone Development Pipeline Investment</t>
  </si>
  <si>
    <t>o Show a summary of Sources &amp; Uses of Funds from Financial Close through full sale of the Initial Pipeline</t>
  </si>
  <si>
    <t> Equity and Sales Proceeds as Sources</t>
  </si>
  <si>
    <t> Devex and Equity Distributions as Uses</t>
  </si>
  <si>
    <t>o Calculate the IRR of the Development Pipeline and MoM of the equity investment assuming [x] holds through sell-down of the Initial Pipeline (or HTM) basis?</t>
  </si>
  <si>
    <t>• Full Portfolio / Consolidated Investment</t>
  </si>
  <si>
    <t>o Show a summary of Cons. Sources &amp; Uses of Funds from Financial Close through hold-to-maturity period</t>
  </si>
  <si>
    <t>o What is the IRR of the Full Portfolio equity investment on a HTM basis</t>
  </si>
  <si>
    <t>o Calculate the IRR of the Full Portfolio and MoM of the equity investment assuming [x] holds the investment through the earlier of (i) OFSW useful life or (ii) sell-down of the Initial Pipeline?</t>
  </si>
  <si>
    <t>o Assuming no change to the $50m NTP Fee for the OSWF Project, what purchase price could we pay for the Developer Pipeline if [x] is targeting a 10.0% return on a Full Portfolio investment?</t>
  </si>
  <si>
    <t>o Produce a Sum-of-the Parts Valuation for the full</t>
  </si>
  <si>
    <t>Timing Assumptions</t>
  </si>
  <si>
    <t>Financial Close Date</t>
  </si>
  <si>
    <t>Months of Construction/Development</t>
  </si>
  <si>
    <t>Date</t>
  </si>
  <si>
    <t>Months</t>
  </si>
  <si>
    <t>Base Case</t>
  </si>
  <si>
    <t>Scenario Number</t>
  </si>
  <si>
    <t>Commercial Operation</t>
  </si>
  <si>
    <t>Holding Period</t>
  </si>
  <si>
    <t>Years</t>
  </si>
  <si>
    <t>End of Model</t>
  </si>
  <si>
    <t>Months in Period Pre-COD</t>
  </si>
  <si>
    <t>Months in Period Post-COD</t>
  </si>
  <si>
    <t>Capacity Factor</t>
  </si>
  <si>
    <t>Capital Expenditures</t>
  </si>
  <si>
    <t>Quantities</t>
  </si>
  <si>
    <t>Cap Exp</t>
  </si>
  <si>
    <t>Op Exp</t>
  </si>
  <si>
    <t>Financing</t>
  </si>
  <si>
    <t>Timing</t>
  </si>
  <si>
    <t>Period</t>
  </si>
  <si>
    <t>Construction Period</t>
  </si>
  <si>
    <t>Number</t>
  </si>
  <si>
    <t>Flag</t>
  </si>
  <si>
    <t>Months in Period</t>
  </si>
  <si>
    <t>Start of Period</t>
  </si>
  <si>
    <t>End of Period</t>
  </si>
  <si>
    <t>Days in Period</t>
  </si>
  <si>
    <t>Days</t>
  </si>
  <si>
    <t>Hours in Period</t>
  </si>
  <si>
    <t>Hours</t>
  </si>
  <si>
    <t>Operating Period Counter</t>
  </si>
  <si>
    <t>Counter</t>
  </si>
  <si>
    <t>Operating Period Year</t>
  </si>
  <si>
    <t>Year Count</t>
  </si>
  <si>
    <t>Operating Period</t>
  </si>
  <si>
    <t>Sum</t>
  </si>
  <si>
    <t>NTP Payment</t>
  </si>
  <si>
    <t>Total Cap Exp</t>
  </si>
  <si>
    <t>First Period End</t>
  </si>
  <si>
    <t>Second Period End</t>
  </si>
  <si>
    <t>First Cap Exp</t>
  </si>
  <si>
    <t>Second Period Cap Exp</t>
  </si>
  <si>
    <t>Capital Expenditures + 10%</t>
  </si>
  <si>
    <t>Capital Expenditures - 10%</t>
  </si>
  <si>
    <t>NTP Fee</t>
  </si>
  <si>
    <t>FC Flag</t>
  </si>
  <si>
    <t>USD</t>
  </si>
  <si>
    <t>Constrution Counter</t>
  </si>
  <si>
    <t>Constr Period Period 1</t>
  </si>
  <si>
    <t>Constr Period Period 2</t>
  </si>
  <si>
    <t>Capital Expenditure</t>
  </si>
  <si>
    <t>Capacity</t>
  </si>
  <si>
    <t>MW</t>
  </si>
  <si>
    <t>%</t>
  </si>
  <si>
    <t>Capacity Factor + 10%</t>
  </si>
  <si>
    <t>Capacity Factor - 10%</t>
  </si>
  <si>
    <t>Operations</t>
  </si>
  <si>
    <t>MWh</t>
  </si>
  <si>
    <t>Degradation over 10 Years</t>
  </si>
  <si>
    <t>Annual Degradation</t>
  </si>
  <si>
    <t>Annual Degradation - 10 Yrs</t>
  </si>
  <si>
    <t>Annual Degradation - 11-15 Yrs</t>
  </si>
  <si>
    <t>% p.a.</t>
  </si>
  <si>
    <t>Total Expenditure</t>
  </si>
  <si>
    <t>Flag for First 10 Yrs</t>
  </si>
  <si>
    <t>Flag for After 10 Years</t>
  </si>
  <si>
    <t>%p.a.</t>
  </si>
  <si>
    <t>Period Degradation</t>
  </si>
  <si>
    <t>% p.p.</t>
  </si>
  <si>
    <t>Degradation Index</t>
  </si>
  <si>
    <t>Index</t>
  </si>
  <si>
    <t>Generation Before Degradation</t>
  </si>
  <si>
    <t>Generation after Degardation</t>
  </si>
  <si>
    <t>PPA Term</t>
  </si>
  <si>
    <t>PPA Price</t>
  </si>
  <si>
    <t>Percent of PPA Subject to Inflation</t>
  </si>
  <si>
    <t>Merchant Price One</t>
  </si>
  <si>
    <t>Merchant Period End One</t>
  </si>
  <si>
    <t>Merchant Period End Two</t>
  </si>
  <si>
    <t>Merchant Period End Three</t>
  </si>
  <si>
    <t>Merchant Price Two</t>
  </si>
  <si>
    <t>Merchant Price Three</t>
  </si>
  <si>
    <t>Merchant Price Inflation</t>
  </si>
  <si>
    <t>Merchant Prices - 20%</t>
  </si>
  <si>
    <t>Merchant Prices + 20%</t>
  </si>
  <si>
    <t>Revenues</t>
  </si>
  <si>
    <t>PPA Inflation Rate</t>
  </si>
  <si>
    <t>PPA Flag</t>
  </si>
  <si>
    <t>Inflation Index</t>
  </si>
  <si>
    <t>PPA Rate</t>
  </si>
  <si>
    <t>USD/MWH</t>
  </si>
  <si>
    <t>PPA Subject to Inflation</t>
  </si>
  <si>
    <t>PPA Rate With Inflation</t>
  </si>
  <si>
    <t>PPA Rate without Inflation</t>
  </si>
  <si>
    <t>PPA Revenues</t>
  </si>
  <si>
    <t>Total PPA Price</t>
  </si>
  <si>
    <t>Merchant Prices -1</t>
  </si>
  <si>
    <t>Merchant Price Real</t>
  </si>
  <si>
    <t>Inflation Index for Merchant</t>
  </si>
  <si>
    <t>Merchant Prices -2</t>
  </si>
  <si>
    <t>Merchant Prices -3</t>
  </si>
  <si>
    <t>Merchant Price Applied</t>
  </si>
  <si>
    <t>Merchant Revenues</t>
  </si>
  <si>
    <t>Total Revenues</t>
  </si>
  <si>
    <t>Operating Expense</t>
  </si>
  <si>
    <t>Opeating Expense</t>
  </si>
  <si>
    <t>Operating Cost + 10%</t>
  </si>
  <si>
    <t>Operating Cost - 10%</t>
  </si>
  <si>
    <t>Operating Cost Inflation</t>
  </si>
  <si>
    <t>Real Opeating Expense</t>
  </si>
  <si>
    <t>Subject to Inflation</t>
  </si>
  <si>
    <t>Opeating Expense Subject to Inflation</t>
  </si>
  <si>
    <t>Inflated Expense</t>
  </si>
  <si>
    <t>Non-Inflated Expense</t>
  </si>
  <si>
    <t>Total Expense</t>
  </si>
  <si>
    <t>EBITDA</t>
  </si>
  <si>
    <t>Free Cash Flow</t>
  </si>
  <si>
    <t>Project IRR</t>
  </si>
  <si>
    <t>Debt Size</t>
  </si>
  <si>
    <t>Total Project Cost</t>
  </si>
  <si>
    <t>Cash Flow Before COD</t>
  </si>
  <si>
    <t>Up-Front fee</t>
  </si>
  <si>
    <t>Commitment Fee</t>
  </si>
  <si>
    <t>IDC</t>
  </si>
  <si>
    <t>Total</t>
  </si>
  <si>
    <t>Debt Financing</t>
  </si>
  <si>
    <t>Equity Financing</t>
  </si>
  <si>
    <t>Total Financing</t>
  </si>
  <si>
    <t>Max Debt to Capital</t>
  </si>
  <si>
    <t>Min DSCR</t>
  </si>
  <si>
    <t>Interest Rate</t>
  </si>
  <si>
    <t>x</t>
  </si>
  <si>
    <t>Up-front Fee</t>
  </si>
  <si>
    <t>Debt from Debt to Capital</t>
  </si>
  <si>
    <t>DSCR</t>
  </si>
  <si>
    <t>Max Debt Service</t>
  </si>
  <si>
    <t>NPV of Max Debt Service</t>
  </si>
  <si>
    <t>Debt Tenure</t>
  </si>
  <si>
    <t>Debt Balance</t>
  </si>
  <si>
    <t>Opening Balance</t>
  </si>
  <si>
    <t>Add: Debt Draws</t>
  </si>
  <si>
    <t>Less: Debt Repayment</t>
  </si>
  <si>
    <t>Closing Balance</t>
  </si>
  <si>
    <t>Period Interest rate</t>
  </si>
  <si>
    <t>Total Interest Cost</t>
  </si>
  <si>
    <t>IDO</t>
  </si>
  <si>
    <t>Undrawn Balance</t>
  </si>
  <si>
    <t>Periodic Commimtment Fee</t>
  </si>
  <si>
    <t>Debt Applied</t>
  </si>
  <si>
    <t>Debt to Capital Applied</t>
  </si>
  <si>
    <t>Cash Flow Waterfall</t>
  </si>
  <si>
    <t>Less: Debt Service</t>
  </si>
  <si>
    <t>Dividends</t>
  </si>
  <si>
    <t>Equity Investment</t>
  </si>
  <si>
    <t>Equity Cash Flow</t>
  </si>
  <si>
    <t>Equity IRR</t>
  </si>
  <si>
    <t>Debt Repayment</t>
  </si>
  <si>
    <t>Debt Service Target</t>
  </si>
  <si>
    <t>Development Pipeline at FC</t>
  </si>
  <si>
    <t>Conversion Sales + 20%</t>
  </si>
  <si>
    <t>Conversion Sales - 20%</t>
  </si>
  <si>
    <t>Sales Proceds + 20%</t>
  </si>
  <si>
    <t>Sales Proceds - 20%</t>
  </si>
  <si>
    <t>Carrying Cost + 10%</t>
  </si>
  <si>
    <t>Carrying Cost - 10%</t>
  </si>
  <si>
    <t>Total Capacity at FC</t>
  </si>
  <si>
    <t>Carrying Cost</t>
  </si>
  <si>
    <t>Carrying Cost per MW per Year</t>
  </si>
  <si>
    <t>USD/Mwy</t>
  </si>
  <si>
    <t>Carrying Cost Inflation</t>
  </si>
  <si>
    <t>% p,a.</t>
  </si>
  <si>
    <t>MW Sold</t>
  </si>
  <si>
    <t>Sale Proceeds</t>
  </si>
  <si>
    <t>USD/MW</t>
  </si>
  <si>
    <t>Equity  IRR</t>
  </si>
  <si>
    <t>Equity Cash Flow from OFSW</t>
  </si>
  <si>
    <t>Equity Cash Flow from Pipeline</t>
  </si>
  <si>
    <t>Year of Sale</t>
  </si>
  <si>
    <t>From FC Counter</t>
  </si>
  <si>
    <t>Period of Sale</t>
  </si>
  <si>
    <t>End of Year</t>
  </si>
  <si>
    <t>Capacity Balance</t>
  </si>
  <si>
    <t>Less: Sold</t>
  </si>
  <si>
    <t>Add: Inintial Capacity</t>
  </si>
  <si>
    <t>Carrying Charges without Inflatio</t>
  </si>
  <si>
    <t>Inflation Rate</t>
  </si>
  <si>
    <t>Carrying Charges with Inflation</t>
  </si>
  <si>
    <t>Total Carrying Charges</t>
  </si>
  <si>
    <t>Sale Priceeds</t>
  </si>
  <si>
    <t>Total Cash Flow</t>
  </si>
  <si>
    <t>Year</t>
  </si>
  <si>
    <t>Development Pipeline</t>
  </si>
  <si>
    <t>Cash Inflow</t>
  </si>
  <si>
    <t>Cash Outflow</t>
  </si>
  <si>
    <t>CFADS =EBITDA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</si>
</sst>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.000%"/>
    <numFmt numFmtId="165" formatCode="0.0%"/>
    <numFmt numFmtId="166" formatCode="_(* #,##0_);[Red]_(* \(#,##0\);_(* &quot;-&quot;??_);_(@_)"/>
    <numFmt numFmtId="167" formatCode="_-* #,##0.00_-;[Red]_(* \(#,##0.00\);_-* &quot;-&quot;??_-;_-@_-"/>
  </numFmts>
  <fonts count="6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rgb="FF0000FF"/>
      <name val="Calibri"/>
      <family val="2"/>
    </font>
    <font>
      <sz val="11"/>
      <color rgb="FFFFFFFF"/>
      <name val="Calibri"/>
      <family val="2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E5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9">
    <xf numFmtId="0" fontId="0" fillId="0" borderId="0" xfId="0"/>
    <xf numFmtId="15" fontId="0" fillId="0" borderId="0" xfId="0" applyNumberFormat="1"/>
    <xf numFmtId="0" fontId="2" fillId="0" borderId="0" xfId="0" applyFont="1"/>
    <xf numFmtId="10" fontId="0" fillId="0" borderId="0" xfId="0" applyNumberFormat="1"/>
    <xf numFmtId="0" fontId="0" fillId="0" borderId="3" xfId="0" applyBorder="1"/>
    <xf numFmtId="166" fontId="0" fillId="0" borderId="0" xfId="0" applyNumberFormat="1"/>
    <xf numFmtId="166" fontId="0" fillId="0" borderId="3" xfId="0" applyNumberFormat="1" applyBorder="1"/>
    <xf numFmtId="9" fontId="0" fillId="0" borderId="0" xfId="0" applyNumberFormat="1"/>
    <xf numFmtId="4" fontId="0" fillId="0" borderId="0" xfId="0" applyNumberFormat="1"/>
    <xf numFmtId="3" fontId="0" fillId="0" borderId="0" xfId="0" applyNumberFormat="1"/>
    <xf numFmtId="165" fontId="0" fillId="0" borderId="0" xfId="0" applyNumberFormat="1"/>
    <xf numFmtId="0" fontId="3" fillId="2" borderId="0" xfId="0" applyFont="1" applyFill="1"/>
    <xf numFmtId="15" fontId="3" fillId="2" borderId="0" xfId="0" applyNumberFormat="1" applyFont="1" applyFill="1"/>
    <xf numFmtId="9" fontId="3" fillId="2" borderId="0" xfId="0" applyNumberFormat="1" applyFont="1" applyFill="1"/>
    <xf numFmtId="4" fontId="3" fillId="2" borderId="0" xfId="0" applyNumberFormat="1" applyFont="1" applyFill="1"/>
    <xf numFmtId="3" fontId="3" fillId="2" borderId="0" xfId="0" applyNumberFormat="1" applyFont="1" applyFill="1"/>
    <xf numFmtId="165" fontId="3" fillId="2" borderId="0" xfId="0" applyNumberFormat="1" applyFont="1" applyFill="1"/>
    <xf numFmtId="10" fontId="3" fillId="2" borderId="0" xfId="0" applyNumberFormat="1" applyFont="1" applyFill="1"/>
    <xf numFmtId="0" fontId="4" fillId="3" borderId="0" xfId="0" applyFont="1" applyFill="1"/>
    <xf numFmtId="15" fontId="4" fillId="3" borderId="0" xfId="0" applyNumberFormat="1" applyFont="1" applyFill="1" applyAlignment="1">
      <alignment horizontal="center" wrapText="1"/>
    </xf>
    <xf numFmtId="0" fontId="4" fillId="3" borderId="0" xfId="0" applyFont="1" applyFill="1" applyAlignment="1">
      <alignment horizontal="center" wrapText="1"/>
    </xf>
    <xf numFmtId="3" fontId="4" fillId="3" borderId="0" xfId="0" applyNumberFormat="1" applyFont="1" applyFill="1"/>
    <xf numFmtId="0" fontId="3" fillId="4" borderId="0" xfId="0" applyFont="1" applyFill="1"/>
    <xf numFmtId="10" fontId="3" fillId="4" borderId="0" xfId="0" applyNumberFormat="1" applyFont="1" applyFill="1"/>
    <xf numFmtId="167" fontId="1" fillId="0" borderId="0" xfId="2" applyNumberFormat="1" applyFont="1"/>
    <xf numFmtId="164" fontId="1" fillId="0" borderId="0" xfId="1" applyNumberFormat="1" applyFont="1"/>
    <xf numFmtId="4" fontId="1" fillId="0" borderId="0" xfId="1" applyNumberFormat="1" applyFont="1"/>
    <xf numFmtId="0" fontId="0" fillId="0" borderId="1" xfId="0" applyBorder="1"/>
    <xf numFmtId="4" fontId="1" fillId="0" borderId="1" xfId="1" applyNumberFormat="1" applyFont="1" applyBorder="1"/>
    <xf numFmtId="3" fontId="0" fillId="0" borderId="1" xfId="0" applyNumberFormat="1" applyBorder="1"/>
    <xf numFmtId="166" fontId="0" fillId="0" borderId="1" xfId="0" applyNumberFormat="1" applyBorder="1"/>
    <xf numFmtId="166" fontId="4" fillId="3" borderId="0" xfId="0" applyNumberFormat="1" applyFont="1" applyFill="1"/>
    <xf numFmtId="15" fontId="3" fillId="4" borderId="0" xfId="0" applyNumberFormat="1" applyFont="1" applyFill="1"/>
    <xf numFmtId="9" fontId="3" fillId="4" borderId="0" xfId="0" applyNumberFormat="1" applyFont="1" applyFill="1"/>
    <xf numFmtId="3" fontId="3" fillId="4" borderId="0" xfId="0" applyNumberFormat="1" applyFont="1" applyFill="1"/>
    <xf numFmtId="4" fontId="3" fillId="4" borderId="0" xfId="0" applyNumberFormat="1" applyFont="1" applyFill="1"/>
    <xf numFmtId="165" fontId="3" fillId="4" borderId="0" xfId="0" applyNumberFormat="1" applyFont="1" applyFill="1"/>
    <xf numFmtId="164" fontId="0" fillId="0" borderId="0" xfId="0" applyNumberFormat="1"/>
    <xf numFmtId="0" fontId="5" fillId="0" borderId="0" xfId="0" applyFont="1"/>
    <xf numFmtId="10" fontId="5" fillId="0" borderId="0" xfId="0" applyNumberFormat="1" applyFont="1"/>
    <xf numFmtId="9" fontId="5" fillId="0" borderId="0" xfId="0" applyNumberFormat="1" applyFont="1"/>
    <xf numFmtId="15" fontId="5" fillId="0" borderId="0" xfId="0" applyNumberFormat="1" applyFont="1" applyAlignment="1">
      <alignment horizontal="center" wrapText="1"/>
    </xf>
    <xf numFmtId="0" fontId="5" fillId="0" borderId="0" xfId="0" applyFont="1" applyAlignment="1">
      <alignment horizontal="center" wrapText="1"/>
    </xf>
    <xf numFmtId="15" fontId="5" fillId="0" borderId="0" xfId="0" applyNumberFormat="1" applyFont="1"/>
    <xf numFmtId="4" fontId="5" fillId="0" borderId="0" xfId="0" applyNumberFormat="1" applyFont="1"/>
    <xf numFmtId="3" fontId="5" fillId="0" borderId="0" xfId="0" applyNumberFormat="1" applyFont="1"/>
    <xf numFmtId="165" fontId="5" fillId="0" borderId="0" xfId="0" applyNumberFormat="1" applyFont="1"/>
    <xf numFmtId="0" fontId="0" fillId="0" borderId="2" xfId="0" applyBorder="1"/>
    <xf numFmtId="166" fontId="0" fillId="0" borderId="2" xfId="0" applyNumberFormat="1" applyBorder="1"/>
  </cellXfs>
  <cellStyles count="3">
    <cellStyle name="Comma" xfId="2" builtinId="3"/>
    <cellStyle name="Normal" xfId="0" builtinId="0"/>
    <cellStyle name="Percent" xfId="1" builtinId="5"/>
  </cellStyles>
  <dxfs count="30">
    <dxf>
      <font>
        <color rgb="FF000000"/>
      </font>
      <fill>
        <patternFill>
          <bgColor rgb="FFF0FFE5"/>
        </patternFill>
      </fill>
    </dxf>
    <dxf>
      <font>
        <color rgb="FF000000"/>
      </font>
      <fill>
        <patternFill>
          <bgColor rgb="FFFEECEE"/>
        </patternFill>
      </fill>
    </dxf>
    <dxf>
      <font>
        <color rgb="FF000000"/>
      </font>
      <fill>
        <patternFill>
          <bgColor rgb="FFF0FFE5"/>
        </patternFill>
      </fill>
    </dxf>
    <dxf>
      <font>
        <color rgb="FF000000"/>
      </font>
      <fill>
        <patternFill>
          <bgColor rgb="FFFEECEE"/>
        </patternFill>
      </fill>
    </dxf>
    <dxf>
      <font>
        <color rgb="FF000000"/>
      </font>
      <fill>
        <patternFill>
          <bgColor rgb="FFF0FFE5"/>
        </patternFill>
      </fill>
    </dxf>
    <dxf>
      <font>
        <color rgb="FF000000"/>
      </font>
      <fill>
        <patternFill>
          <bgColor rgb="FFFEECEE"/>
        </patternFill>
      </fill>
    </dxf>
    <dxf>
      <font>
        <color rgb="FF000000"/>
      </font>
      <fill>
        <patternFill>
          <bgColor rgb="FFF0FFE5"/>
        </patternFill>
      </fill>
    </dxf>
    <dxf>
      <font>
        <color rgb="FF000000"/>
      </font>
      <fill>
        <patternFill>
          <bgColor rgb="FFFEECEE"/>
        </patternFill>
      </fill>
    </dxf>
    <dxf>
      <fill>
        <patternFill>
          <bgColor rgb="FFF0FFE5"/>
        </patternFill>
      </fill>
    </dxf>
    <dxf>
      <fill>
        <patternFill>
          <bgColor rgb="FFFEECEE"/>
        </patternFill>
      </fill>
    </dxf>
    <dxf>
      <font>
        <color rgb="FF000000"/>
      </font>
      <fill>
        <patternFill>
          <bgColor rgb="FFF0FFE5"/>
        </patternFill>
      </fill>
    </dxf>
    <dxf>
      <font>
        <color rgb="FF000000"/>
      </font>
      <fill>
        <patternFill>
          <bgColor rgb="FFFEECEE"/>
        </patternFill>
      </fill>
    </dxf>
    <dxf>
      <font>
        <color rgb="FF000000"/>
      </font>
      <fill>
        <patternFill>
          <bgColor rgb="FFF0FFE5"/>
        </patternFill>
      </fill>
    </dxf>
    <dxf>
      <font>
        <color rgb="FF000000"/>
      </font>
      <fill>
        <patternFill>
          <bgColor rgb="FFFEECEE"/>
        </patternFill>
      </fill>
    </dxf>
    <dxf>
      <font>
        <color rgb="FF000000"/>
      </font>
      <fill>
        <patternFill>
          <bgColor rgb="FFF0FFE5"/>
        </patternFill>
      </fill>
    </dxf>
    <dxf>
      <font>
        <color rgb="FF000000"/>
      </font>
      <fill>
        <patternFill>
          <bgColor rgb="FFFEECEE"/>
        </patternFill>
      </fill>
    </dxf>
    <dxf>
      <font>
        <color rgb="FF000000"/>
      </font>
      <fill>
        <patternFill>
          <bgColor rgb="FFF0FFE5"/>
        </patternFill>
      </fill>
    </dxf>
    <dxf>
      <font>
        <color rgb="FF000000"/>
      </font>
      <fill>
        <patternFill>
          <bgColor rgb="FFFEECEE"/>
        </patternFill>
      </fill>
    </dxf>
    <dxf>
      <font>
        <color rgb="FF000000"/>
      </font>
      <fill>
        <patternFill>
          <bgColor rgb="FFF0FFE5"/>
        </patternFill>
      </fill>
    </dxf>
    <dxf>
      <font>
        <color rgb="FF000000"/>
      </font>
      <fill>
        <patternFill>
          <bgColor rgb="FFFEECEE"/>
        </patternFill>
      </fill>
    </dxf>
    <dxf>
      <font>
        <color rgb="FF000000"/>
      </font>
      <fill>
        <patternFill>
          <bgColor rgb="FFF0FFE5"/>
        </patternFill>
      </fill>
    </dxf>
    <dxf>
      <font>
        <color rgb="FF000000"/>
      </font>
      <fill>
        <patternFill>
          <bgColor rgb="FFFEECEE"/>
        </patternFill>
      </fill>
    </dxf>
    <dxf>
      <font>
        <color rgb="FF000000"/>
      </font>
      <fill>
        <patternFill>
          <bgColor rgb="FFF0FFE5"/>
        </patternFill>
      </fill>
    </dxf>
    <dxf>
      <font>
        <color rgb="FF000000"/>
      </font>
      <fill>
        <patternFill>
          <bgColor rgb="FFFEECEE"/>
        </patternFill>
      </fill>
    </dxf>
    <dxf>
      <fill>
        <patternFill>
          <bgColor rgb="FFF0FFE5"/>
        </patternFill>
      </fill>
    </dxf>
    <dxf>
      <fill>
        <patternFill>
          <bgColor rgb="FFFEECEE"/>
        </patternFill>
      </fill>
    </dxf>
    <dxf>
      <fill>
        <patternFill>
          <bgColor rgb="FFF0FFE5"/>
        </patternFill>
      </fill>
    </dxf>
    <dxf>
      <fill>
        <patternFill>
          <bgColor rgb="FFFEECEE"/>
        </patternFill>
      </fill>
    </dxf>
    <dxf>
      <fill>
        <patternFill>
          <bgColor rgb="FFF0FFE5"/>
        </patternFill>
      </fill>
    </dxf>
    <dxf>
      <fill>
        <patternFill>
          <bgColor rgb="FFFEECE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2AA3CC-0DF5-4725-A6F2-E0DAECF88C9E}">
  <dimension ref="A1:A126"/>
  <sheetViews>
    <sheetView workbookViewId="0"/>
  </sheetViews>
  <sheetFormatPr defaultRowHeight="14.25" x14ac:dyDescent="0.45"/>
  <sheetData>
    <row r="1" spans="1:1" x14ac:dyDescent="0.45">
      <c r="A1" t="s">
        <v>0</v>
      </c>
    </row>
    <row r="2" spans="1:1" x14ac:dyDescent="0.45">
      <c r="A2" t="s">
        <v>1</v>
      </c>
    </row>
    <row r="3" spans="1:1" x14ac:dyDescent="0.45">
      <c r="A3" t="s">
        <v>2</v>
      </c>
    </row>
    <row r="4" spans="1:1" x14ac:dyDescent="0.45">
      <c r="A4" t="s">
        <v>3</v>
      </c>
    </row>
    <row r="5" spans="1:1" x14ac:dyDescent="0.45">
      <c r="A5" t="s">
        <v>4</v>
      </c>
    </row>
    <row r="6" spans="1:1" x14ac:dyDescent="0.45">
      <c r="A6" t="s">
        <v>5</v>
      </c>
    </row>
    <row r="7" spans="1:1" x14ac:dyDescent="0.45">
      <c r="A7" t="s">
        <v>6</v>
      </c>
    </row>
    <row r="8" spans="1:1" x14ac:dyDescent="0.45">
      <c r="A8" t="s">
        <v>7</v>
      </c>
    </row>
    <row r="9" spans="1:1" x14ac:dyDescent="0.45">
      <c r="A9" t="s">
        <v>8</v>
      </c>
    </row>
    <row r="10" spans="1:1" x14ac:dyDescent="0.45">
      <c r="A10" t="s">
        <v>9</v>
      </c>
    </row>
    <row r="11" spans="1:1" x14ac:dyDescent="0.45">
      <c r="A11" t="s">
        <v>10</v>
      </c>
    </row>
    <row r="12" spans="1:1" x14ac:dyDescent="0.45">
      <c r="A12" t="s">
        <v>11</v>
      </c>
    </row>
    <row r="13" spans="1:1" x14ac:dyDescent="0.45">
      <c r="A13" t="s">
        <v>12</v>
      </c>
    </row>
    <row r="14" spans="1:1" x14ac:dyDescent="0.45">
      <c r="A14" t="s">
        <v>13</v>
      </c>
    </row>
    <row r="15" spans="1:1" x14ac:dyDescent="0.45">
      <c r="A15" t="s">
        <v>14</v>
      </c>
    </row>
    <row r="16" spans="1:1" x14ac:dyDescent="0.45">
      <c r="A16" t="s">
        <v>15</v>
      </c>
    </row>
    <row r="17" spans="1:1" x14ac:dyDescent="0.45">
      <c r="A17" t="s">
        <v>16</v>
      </c>
    </row>
    <row r="18" spans="1:1" x14ac:dyDescent="0.45">
      <c r="A18" t="s">
        <v>17</v>
      </c>
    </row>
    <row r="19" spans="1:1" x14ac:dyDescent="0.45">
      <c r="A19" t="s">
        <v>18</v>
      </c>
    </row>
    <row r="20" spans="1:1" x14ac:dyDescent="0.45">
      <c r="A20" t="s">
        <v>19</v>
      </c>
    </row>
    <row r="21" spans="1:1" x14ac:dyDescent="0.45">
      <c r="A21" t="s">
        <v>20</v>
      </c>
    </row>
    <row r="22" spans="1:1" x14ac:dyDescent="0.45">
      <c r="A22" t="s">
        <v>21</v>
      </c>
    </row>
    <row r="23" spans="1:1" x14ac:dyDescent="0.45">
      <c r="A23" t="s">
        <v>22</v>
      </c>
    </row>
    <row r="24" spans="1:1" x14ac:dyDescent="0.45">
      <c r="A24" t="s">
        <v>23</v>
      </c>
    </row>
    <row r="25" spans="1:1" x14ac:dyDescent="0.45">
      <c r="A25" t="s">
        <v>24</v>
      </c>
    </row>
    <row r="26" spans="1:1" x14ac:dyDescent="0.45">
      <c r="A26" t="s">
        <v>25</v>
      </c>
    </row>
    <row r="27" spans="1:1" x14ac:dyDescent="0.45">
      <c r="A27" t="s">
        <v>26</v>
      </c>
    </row>
    <row r="28" spans="1:1" x14ac:dyDescent="0.45">
      <c r="A28" t="s">
        <v>27</v>
      </c>
    </row>
    <row r="29" spans="1:1" x14ac:dyDescent="0.45">
      <c r="A29" t="s">
        <v>28</v>
      </c>
    </row>
    <row r="30" spans="1:1" x14ac:dyDescent="0.45">
      <c r="A30" t="s">
        <v>29</v>
      </c>
    </row>
    <row r="31" spans="1:1" x14ac:dyDescent="0.45">
      <c r="A31">
        <v>2</v>
      </c>
    </row>
    <row r="32" spans="1:1" x14ac:dyDescent="0.45">
      <c r="A32" t="s">
        <v>30</v>
      </c>
    </row>
    <row r="33" spans="1:1" x14ac:dyDescent="0.45">
      <c r="A33" t="s">
        <v>31</v>
      </c>
    </row>
    <row r="34" spans="1:1" x14ac:dyDescent="0.45">
      <c r="A34" t="s">
        <v>32</v>
      </c>
    </row>
    <row r="35" spans="1:1" x14ac:dyDescent="0.45">
      <c r="A35" t="s">
        <v>33</v>
      </c>
    </row>
    <row r="36" spans="1:1" x14ac:dyDescent="0.45">
      <c r="A36" t="s">
        <v>34</v>
      </c>
    </row>
    <row r="37" spans="1:1" x14ac:dyDescent="0.45">
      <c r="A37" t="s">
        <v>35</v>
      </c>
    </row>
    <row r="38" spans="1:1" x14ac:dyDescent="0.45">
      <c r="A38" t="s">
        <v>36</v>
      </c>
    </row>
    <row r="39" spans="1:1" x14ac:dyDescent="0.45">
      <c r="A39" t="s">
        <v>37</v>
      </c>
    </row>
    <row r="40" spans="1:1" x14ac:dyDescent="0.45">
      <c r="A40" t="s">
        <v>38</v>
      </c>
    </row>
    <row r="41" spans="1:1" x14ac:dyDescent="0.45">
      <c r="A41" t="s">
        <v>39</v>
      </c>
    </row>
    <row r="42" spans="1:1" x14ac:dyDescent="0.45">
      <c r="A42" t="s">
        <v>40</v>
      </c>
    </row>
    <row r="43" spans="1:1" x14ac:dyDescent="0.45">
      <c r="A43" t="s">
        <v>41</v>
      </c>
    </row>
    <row r="44" spans="1:1" x14ac:dyDescent="0.45">
      <c r="A44" t="s">
        <v>42</v>
      </c>
    </row>
    <row r="45" spans="1:1" x14ac:dyDescent="0.45">
      <c r="A45" t="s">
        <v>43</v>
      </c>
    </row>
    <row r="46" spans="1:1" x14ac:dyDescent="0.45">
      <c r="A46" t="s">
        <v>44</v>
      </c>
    </row>
    <row r="47" spans="1:1" x14ac:dyDescent="0.45">
      <c r="A47" t="s">
        <v>45</v>
      </c>
    </row>
    <row r="48" spans="1:1" x14ac:dyDescent="0.45">
      <c r="A48" t="s">
        <v>46</v>
      </c>
    </row>
    <row r="49" spans="1:1" x14ac:dyDescent="0.45">
      <c r="A49" t="s">
        <v>47</v>
      </c>
    </row>
    <row r="50" spans="1:1" x14ac:dyDescent="0.45">
      <c r="A50" t="s">
        <v>48</v>
      </c>
    </row>
    <row r="51" spans="1:1" x14ac:dyDescent="0.45">
      <c r="A51" t="s">
        <v>49</v>
      </c>
    </row>
    <row r="52" spans="1:1" x14ac:dyDescent="0.45">
      <c r="A52" t="s">
        <v>50</v>
      </c>
    </row>
    <row r="53" spans="1:1" x14ac:dyDescent="0.45">
      <c r="A53" t="s">
        <v>51</v>
      </c>
    </row>
    <row r="54" spans="1:1" x14ac:dyDescent="0.45">
      <c r="A54" t="s">
        <v>52</v>
      </c>
    </row>
    <row r="55" spans="1:1" x14ac:dyDescent="0.45">
      <c r="A55" t="s">
        <v>53</v>
      </c>
    </row>
    <row r="56" spans="1:1" x14ac:dyDescent="0.45">
      <c r="A56" t="s">
        <v>54</v>
      </c>
    </row>
    <row r="57" spans="1:1" x14ac:dyDescent="0.45">
      <c r="A57" t="s">
        <v>55</v>
      </c>
    </row>
    <row r="58" spans="1:1" x14ac:dyDescent="0.45">
      <c r="A58" t="s">
        <v>56</v>
      </c>
    </row>
    <row r="59" spans="1:1" x14ac:dyDescent="0.45">
      <c r="A59" t="s">
        <v>57</v>
      </c>
    </row>
    <row r="60" spans="1:1" x14ac:dyDescent="0.45">
      <c r="A60" t="s">
        <v>58</v>
      </c>
    </row>
    <row r="61" spans="1:1" x14ac:dyDescent="0.45">
      <c r="A61" t="s">
        <v>59</v>
      </c>
    </row>
    <row r="62" spans="1:1" x14ac:dyDescent="0.45">
      <c r="A62" t="s">
        <v>60</v>
      </c>
    </row>
    <row r="63" spans="1:1" x14ac:dyDescent="0.45">
      <c r="A63" t="s">
        <v>61</v>
      </c>
    </row>
    <row r="64" spans="1:1" x14ac:dyDescent="0.45">
      <c r="A64" t="s">
        <v>62</v>
      </c>
    </row>
    <row r="65" spans="1:1" x14ac:dyDescent="0.45">
      <c r="A65">
        <v>3</v>
      </c>
    </row>
    <row r="66" spans="1:1" x14ac:dyDescent="0.45">
      <c r="A66" t="s">
        <v>63</v>
      </c>
    </row>
    <row r="67" spans="1:1" x14ac:dyDescent="0.45">
      <c r="A67" t="s">
        <v>64</v>
      </c>
    </row>
    <row r="68" spans="1:1" x14ac:dyDescent="0.45">
      <c r="A68" t="s">
        <v>65</v>
      </c>
    </row>
    <row r="69" spans="1:1" x14ac:dyDescent="0.45">
      <c r="A69" t="s">
        <v>66</v>
      </c>
    </row>
    <row r="70" spans="1:1" x14ac:dyDescent="0.45">
      <c r="A70" t="s">
        <v>67</v>
      </c>
    </row>
    <row r="71" spans="1:1" x14ac:dyDescent="0.45">
      <c r="A71" t="s">
        <v>68</v>
      </c>
    </row>
    <row r="72" spans="1:1" x14ac:dyDescent="0.45">
      <c r="A72" t="s">
        <v>69</v>
      </c>
    </row>
    <row r="73" spans="1:1" x14ac:dyDescent="0.45">
      <c r="A73" t="s">
        <v>70</v>
      </c>
    </row>
    <row r="74" spans="1:1" x14ac:dyDescent="0.45">
      <c r="A74" t="s">
        <v>71</v>
      </c>
    </row>
    <row r="75" spans="1:1" x14ac:dyDescent="0.45">
      <c r="A75" t="s">
        <v>72</v>
      </c>
    </row>
    <row r="76" spans="1:1" x14ac:dyDescent="0.45">
      <c r="A76" t="s">
        <v>73</v>
      </c>
    </row>
    <row r="77" spans="1:1" x14ac:dyDescent="0.45">
      <c r="A77" t="s">
        <v>74</v>
      </c>
    </row>
    <row r="78" spans="1:1" x14ac:dyDescent="0.45">
      <c r="A78" t="s">
        <v>75</v>
      </c>
    </row>
    <row r="79" spans="1:1" x14ac:dyDescent="0.45">
      <c r="A79" t="s">
        <v>76</v>
      </c>
    </row>
    <row r="80" spans="1:1" x14ac:dyDescent="0.45">
      <c r="A80" t="s">
        <v>77</v>
      </c>
    </row>
    <row r="81" spans="1:1" x14ac:dyDescent="0.45">
      <c r="A81" t="s">
        <v>78</v>
      </c>
    </row>
    <row r="82" spans="1:1" x14ac:dyDescent="0.45">
      <c r="A82" t="s">
        <v>79</v>
      </c>
    </row>
    <row r="83" spans="1:1" x14ac:dyDescent="0.45">
      <c r="A83" t="s">
        <v>80</v>
      </c>
    </row>
    <row r="84" spans="1:1" x14ac:dyDescent="0.45">
      <c r="A84" t="s">
        <v>81</v>
      </c>
    </row>
    <row r="85" spans="1:1" x14ac:dyDescent="0.45">
      <c r="A85" t="s">
        <v>82</v>
      </c>
    </row>
    <row r="86" spans="1:1" x14ac:dyDescent="0.45">
      <c r="A86" t="s">
        <v>83</v>
      </c>
    </row>
    <row r="87" spans="1:1" x14ac:dyDescent="0.45">
      <c r="A87" t="s">
        <v>32</v>
      </c>
    </row>
    <row r="88" spans="1:1" x14ac:dyDescent="0.45">
      <c r="A88" t="s">
        <v>84</v>
      </c>
    </row>
    <row r="89" spans="1:1" x14ac:dyDescent="0.45">
      <c r="A89" t="s">
        <v>85</v>
      </c>
    </row>
    <row r="90" spans="1:1" x14ac:dyDescent="0.45">
      <c r="A90" t="s">
        <v>86</v>
      </c>
    </row>
    <row r="91" spans="1:1" x14ac:dyDescent="0.45">
      <c r="A91" t="s">
        <v>87</v>
      </c>
    </row>
    <row r="92" spans="1:1" x14ac:dyDescent="0.45">
      <c r="A92" t="s">
        <v>88</v>
      </c>
    </row>
    <row r="93" spans="1:1" x14ac:dyDescent="0.45">
      <c r="A93" t="s">
        <v>89</v>
      </c>
    </row>
    <row r="94" spans="1:1" x14ac:dyDescent="0.45">
      <c r="A94" t="s">
        <v>90</v>
      </c>
    </row>
    <row r="95" spans="1:1" x14ac:dyDescent="0.45">
      <c r="A95" t="s">
        <v>91</v>
      </c>
    </row>
    <row r="96" spans="1:1" x14ac:dyDescent="0.45">
      <c r="A96" t="s">
        <v>79</v>
      </c>
    </row>
    <row r="97" spans="1:1" x14ac:dyDescent="0.45">
      <c r="A97" t="s">
        <v>92</v>
      </c>
    </row>
    <row r="98" spans="1:1" x14ac:dyDescent="0.45">
      <c r="A98">
        <v>4</v>
      </c>
    </row>
    <row r="99" spans="1:1" x14ac:dyDescent="0.45">
      <c r="A99" t="s">
        <v>93</v>
      </c>
    </row>
    <row r="100" spans="1:1" x14ac:dyDescent="0.45">
      <c r="A100" t="s">
        <v>94</v>
      </c>
    </row>
    <row r="101" spans="1:1" x14ac:dyDescent="0.45">
      <c r="A101" t="s">
        <v>95</v>
      </c>
    </row>
    <row r="102" spans="1:1" x14ac:dyDescent="0.45">
      <c r="A102" t="s">
        <v>96</v>
      </c>
    </row>
    <row r="103" spans="1:1" x14ac:dyDescent="0.45">
      <c r="A103" t="s">
        <v>97</v>
      </c>
    </row>
    <row r="104" spans="1:1" x14ac:dyDescent="0.45">
      <c r="A104" t="s">
        <v>98</v>
      </c>
    </row>
    <row r="105" spans="1:1" x14ac:dyDescent="0.45">
      <c r="A105" t="s">
        <v>99</v>
      </c>
    </row>
    <row r="106" spans="1:1" x14ac:dyDescent="0.45">
      <c r="A106" t="s">
        <v>100</v>
      </c>
    </row>
    <row r="107" spans="1:1" x14ac:dyDescent="0.45">
      <c r="A107" t="s">
        <v>101</v>
      </c>
    </row>
    <row r="108" spans="1:1" x14ac:dyDescent="0.45">
      <c r="A108" t="s">
        <v>102</v>
      </c>
    </row>
    <row r="109" spans="1:1" x14ac:dyDescent="0.45">
      <c r="A109" t="s">
        <v>103</v>
      </c>
    </row>
    <row r="110" spans="1:1" x14ac:dyDescent="0.45">
      <c r="A110" t="s">
        <v>104</v>
      </c>
    </row>
    <row r="111" spans="1:1" x14ac:dyDescent="0.45">
      <c r="A111" t="s">
        <v>105</v>
      </c>
    </row>
    <row r="112" spans="1:1" x14ac:dyDescent="0.45">
      <c r="A112" t="s">
        <v>106</v>
      </c>
    </row>
    <row r="113" spans="1:1" x14ac:dyDescent="0.45">
      <c r="A113" t="s">
        <v>107</v>
      </c>
    </row>
    <row r="114" spans="1:1" x14ac:dyDescent="0.45">
      <c r="A114" t="s">
        <v>108</v>
      </c>
    </row>
    <row r="115" spans="1:1" x14ac:dyDescent="0.45">
      <c r="A115" t="s">
        <v>109</v>
      </c>
    </row>
    <row r="116" spans="1:1" x14ac:dyDescent="0.45">
      <c r="A116" t="s">
        <v>110</v>
      </c>
    </row>
    <row r="117" spans="1:1" x14ac:dyDescent="0.45">
      <c r="A117" t="s">
        <v>111</v>
      </c>
    </row>
    <row r="118" spans="1:1" x14ac:dyDescent="0.45">
      <c r="A118" t="s">
        <v>103</v>
      </c>
    </row>
    <row r="119" spans="1:1" x14ac:dyDescent="0.45">
      <c r="A119" t="s">
        <v>112</v>
      </c>
    </row>
    <row r="120" spans="1:1" x14ac:dyDescent="0.45">
      <c r="A120" t="s">
        <v>113</v>
      </c>
    </row>
    <row r="121" spans="1:1" x14ac:dyDescent="0.45">
      <c r="A121" t="s">
        <v>114</v>
      </c>
    </row>
    <row r="122" spans="1:1" x14ac:dyDescent="0.45">
      <c r="A122" t="s">
        <v>103</v>
      </c>
    </row>
    <row r="123" spans="1:1" x14ac:dyDescent="0.45">
      <c r="A123" t="s">
        <v>115</v>
      </c>
    </row>
    <row r="124" spans="1:1" x14ac:dyDescent="0.45">
      <c r="A124" t="s">
        <v>116</v>
      </c>
    </row>
    <row r="125" spans="1:1" x14ac:dyDescent="0.45">
      <c r="A125" t="s">
        <v>117</v>
      </c>
    </row>
    <row r="126" spans="1:1" x14ac:dyDescent="0.45">
      <c r="A126" t="s">
        <v>118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A91FD2-192D-43FE-B941-EA0D117AA5DD}">
  <dimension ref="B2:AG61"/>
  <sheetViews>
    <sheetView tabSelected="1" zoomScaleNormal="100" workbookViewId="0">
      <pane xSplit="6" ySplit="4" topLeftCell="G5" activePane="bottomRight" state="frozen"/>
      <selection pane="topRight" activeCell="G1" sqref="G1"/>
      <selection pane="bottomLeft" activeCell="A5" sqref="A5"/>
      <selection pane="bottomRight" activeCell="A11" sqref="A11"/>
    </sheetView>
  </sheetViews>
  <sheetFormatPr defaultRowHeight="14.25" x14ac:dyDescent="0.45"/>
  <cols>
    <col min="1" max="3" width="1.9296875" style="38" customWidth="1"/>
    <col min="4" max="4" width="34.265625" style="38" customWidth="1"/>
    <col min="5" max="5" width="9.1328125" style="38" bestFit="1" customWidth="1"/>
    <col min="6" max="6" width="10.796875" style="38" bestFit="1" customWidth="1"/>
    <col min="7" max="7" width="9.06640625" style="38"/>
    <col min="8" max="16" width="11.3984375" style="38" customWidth="1"/>
    <col min="17" max="16384" width="9.06640625" style="38"/>
  </cols>
  <sheetData>
    <row r="2" spans="2:16" x14ac:dyDescent="0.45">
      <c r="C2" s="38" t="s">
        <v>125</v>
      </c>
      <c r="E2" s="11">
        <v>1</v>
      </c>
      <c r="H2" s="22" t="s">
        <v>294</v>
      </c>
      <c r="I2" s="23">
        <f ca="1">'OFSW FM'!F126</f>
        <v>0.23156494498252869</v>
      </c>
      <c r="J2" s="33">
        <v>0.1</v>
      </c>
      <c r="K2" s="22"/>
      <c r="L2" s="22"/>
      <c r="M2" s="22"/>
      <c r="N2" s="22"/>
      <c r="O2" s="22"/>
      <c r="P2" s="22"/>
    </row>
    <row r="4" spans="2:16" ht="42.75" x14ac:dyDescent="0.45">
      <c r="F4" s="41" t="str" cm="1">
        <f t="array" ref="F4">INDEX(H4:Y4,$E$2)</f>
        <v>Base Case</v>
      </c>
      <c r="H4" s="38" t="s">
        <v>124</v>
      </c>
      <c r="I4" s="42" t="s">
        <v>203</v>
      </c>
      <c r="J4" s="42" t="s">
        <v>204</v>
      </c>
      <c r="K4" s="42" t="s">
        <v>175</v>
      </c>
      <c r="L4" s="42" t="s">
        <v>174</v>
      </c>
      <c r="M4" s="42" t="s">
        <v>226</v>
      </c>
      <c r="N4" s="42" t="s">
        <v>227</v>
      </c>
      <c r="O4" s="42" t="s">
        <v>162</v>
      </c>
      <c r="P4" s="42" t="s">
        <v>163</v>
      </c>
    </row>
    <row r="5" spans="2:16" x14ac:dyDescent="0.45">
      <c r="B5" s="18" t="s">
        <v>119</v>
      </c>
      <c r="C5" s="18"/>
      <c r="D5" s="18"/>
      <c r="E5" s="18"/>
      <c r="F5" s="19"/>
      <c r="G5" s="18"/>
      <c r="H5" s="18"/>
      <c r="I5" s="20"/>
      <c r="J5" s="20"/>
      <c r="K5" s="20"/>
      <c r="L5" s="20"/>
      <c r="M5" s="20"/>
      <c r="N5" s="20"/>
      <c r="O5" s="20"/>
      <c r="P5" s="20"/>
    </row>
    <row r="6" spans="2:16" x14ac:dyDescent="0.45">
      <c r="C6" s="38" t="s">
        <v>120</v>
      </c>
      <c r="E6" s="38" t="s">
        <v>122</v>
      </c>
      <c r="F6" s="43" cm="1">
        <f t="array" ref="F6">INDEX(H6:Y6,$E$2)</f>
        <v>44927</v>
      </c>
      <c r="H6" s="12">
        <v>44927</v>
      </c>
      <c r="I6" s="12">
        <v>44927</v>
      </c>
      <c r="J6" s="12">
        <v>44927</v>
      </c>
      <c r="K6" s="12">
        <v>44927</v>
      </c>
      <c r="L6" s="12">
        <v>44927</v>
      </c>
      <c r="M6" s="12">
        <v>44927</v>
      </c>
      <c r="N6" s="12">
        <v>44927</v>
      </c>
      <c r="O6" s="12">
        <v>44927</v>
      </c>
      <c r="P6" s="12">
        <v>44927</v>
      </c>
    </row>
    <row r="7" spans="2:16" x14ac:dyDescent="0.45">
      <c r="C7" s="38" t="s">
        <v>121</v>
      </c>
      <c r="E7" s="38" t="s">
        <v>123</v>
      </c>
      <c r="F7" s="38" cm="1">
        <f t="array" ref="F7">INDEX(H7:Y7,$E$2)</f>
        <v>24</v>
      </c>
      <c r="H7" s="11">
        <v>24</v>
      </c>
      <c r="I7" s="11">
        <v>24</v>
      </c>
      <c r="J7" s="11">
        <v>24</v>
      </c>
      <c r="K7" s="11">
        <v>24</v>
      </c>
      <c r="L7" s="11">
        <v>24</v>
      </c>
      <c r="M7" s="11">
        <v>24</v>
      </c>
      <c r="N7" s="11">
        <v>24</v>
      </c>
      <c r="O7" s="11">
        <v>24</v>
      </c>
      <c r="P7" s="11">
        <v>24</v>
      </c>
    </row>
    <row r="8" spans="2:16" x14ac:dyDescent="0.45">
      <c r="C8" s="38" t="s">
        <v>126</v>
      </c>
      <c r="E8" s="38" t="s">
        <v>122</v>
      </c>
      <c r="F8" s="43" cm="1">
        <f t="array" ref="F8">INDEX(H8:Y8,$E$2)</f>
        <v>45658</v>
      </c>
      <c r="H8" s="43">
        <f>EDATE(H6,H7)</f>
        <v>45658</v>
      </c>
      <c r="I8" s="43">
        <f t="shared" ref="I8:P8" si="0">EDATE(I6,I7)</f>
        <v>45658</v>
      </c>
      <c r="J8" s="43">
        <f t="shared" ref="J8" si="1">EDATE(J6,J7)</f>
        <v>45658</v>
      </c>
      <c r="K8" s="43">
        <f t="shared" si="0"/>
        <v>45658</v>
      </c>
      <c r="L8" s="43">
        <f t="shared" si="0"/>
        <v>45658</v>
      </c>
      <c r="M8" s="43">
        <f t="shared" si="0"/>
        <v>45658</v>
      </c>
      <c r="N8" s="43">
        <f t="shared" ref="N8" si="2">EDATE(N6,N7)</f>
        <v>45658</v>
      </c>
      <c r="O8" s="43">
        <f t="shared" si="0"/>
        <v>45658</v>
      </c>
      <c r="P8" s="43">
        <f t="shared" si="0"/>
        <v>45658</v>
      </c>
    </row>
    <row r="9" spans="2:16" x14ac:dyDescent="0.45">
      <c r="C9" s="38" t="s">
        <v>127</v>
      </c>
      <c r="E9" s="38" t="s">
        <v>128</v>
      </c>
      <c r="F9" s="38" cm="1">
        <f t="array" ref="F9">INDEX(H9:Y9,$E$2)</f>
        <v>15</v>
      </c>
      <c r="H9" s="11">
        <v>15</v>
      </c>
      <c r="I9" s="11">
        <v>15</v>
      </c>
      <c r="J9" s="11">
        <v>15</v>
      </c>
      <c r="K9" s="11">
        <v>15</v>
      </c>
      <c r="L9" s="11">
        <v>15</v>
      </c>
      <c r="M9" s="11">
        <v>15</v>
      </c>
      <c r="N9" s="11">
        <v>15</v>
      </c>
      <c r="O9" s="11">
        <v>15</v>
      </c>
      <c r="P9" s="11">
        <v>15</v>
      </c>
    </row>
    <row r="10" spans="2:16" x14ac:dyDescent="0.45">
      <c r="C10" s="38" t="s">
        <v>129</v>
      </c>
      <c r="E10" s="38" t="s">
        <v>122</v>
      </c>
      <c r="F10" s="43" cm="1">
        <f t="array" ref="F10">INDEX(H10:Y10,$E$2)</f>
        <v>51136</v>
      </c>
      <c r="H10" s="43">
        <f>EDATE(H8,H9*12)</f>
        <v>51136</v>
      </c>
      <c r="I10" s="43">
        <f t="shared" ref="I10:P10" si="3">EDATE(I8,I9*12)</f>
        <v>51136</v>
      </c>
      <c r="J10" s="43">
        <f t="shared" ref="J10" si="4">EDATE(J8,J9*12)</f>
        <v>51136</v>
      </c>
      <c r="K10" s="43">
        <f t="shared" si="3"/>
        <v>51136</v>
      </c>
      <c r="L10" s="43">
        <f t="shared" si="3"/>
        <v>51136</v>
      </c>
      <c r="M10" s="43">
        <f t="shared" si="3"/>
        <v>51136</v>
      </c>
      <c r="N10" s="43">
        <f t="shared" ref="N10" si="5">EDATE(N8,N9*12)</f>
        <v>51136</v>
      </c>
      <c r="O10" s="43">
        <f t="shared" si="3"/>
        <v>51136</v>
      </c>
      <c r="P10" s="43">
        <f t="shared" si="3"/>
        <v>51136</v>
      </c>
    </row>
    <row r="12" spans="2:16" x14ac:dyDescent="0.45">
      <c r="C12" s="38" t="s">
        <v>130</v>
      </c>
      <c r="E12" s="38" t="s">
        <v>123</v>
      </c>
      <c r="F12" s="38" cm="1">
        <f t="array" ref="F12">INDEX(H12:Y12,$E$2)</f>
        <v>1</v>
      </c>
      <c r="H12" s="11">
        <v>1</v>
      </c>
      <c r="I12" s="11">
        <v>1</v>
      </c>
      <c r="J12" s="11">
        <v>1</v>
      </c>
      <c r="K12" s="11">
        <v>1</v>
      </c>
      <c r="L12" s="11">
        <v>1</v>
      </c>
      <c r="M12" s="11">
        <v>1</v>
      </c>
      <c r="N12" s="11">
        <v>1</v>
      </c>
      <c r="O12" s="11">
        <v>1</v>
      </c>
      <c r="P12" s="11">
        <v>1</v>
      </c>
    </row>
    <row r="13" spans="2:16" x14ac:dyDescent="0.45">
      <c r="C13" s="38" t="s">
        <v>131</v>
      </c>
      <c r="E13" s="38" t="s">
        <v>123</v>
      </c>
      <c r="F13" s="38" cm="1">
        <f t="array" ref="F13">INDEX(H13:Y13,$E$2)</f>
        <v>6</v>
      </c>
      <c r="H13" s="11">
        <v>6</v>
      </c>
      <c r="I13" s="11">
        <v>6</v>
      </c>
      <c r="J13" s="11">
        <v>6</v>
      </c>
      <c r="K13" s="11">
        <v>6</v>
      </c>
      <c r="L13" s="11">
        <v>6</v>
      </c>
      <c r="M13" s="11">
        <v>6</v>
      </c>
      <c r="N13" s="11">
        <v>6</v>
      </c>
      <c r="O13" s="11">
        <v>6</v>
      </c>
      <c r="P13" s="11">
        <v>6</v>
      </c>
    </row>
    <row r="15" spans="2:16" x14ac:dyDescent="0.45">
      <c r="B15" s="18" t="s">
        <v>134</v>
      </c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</row>
    <row r="16" spans="2:16" x14ac:dyDescent="0.45">
      <c r="C16" s="38" t="s">
        <v>171</v>
      </c>
      <c r="E16" s="38" t="s">
        <v>172</v>
      </c>
      <c r="F16" s="38" cm="1">
        <f t="array" ref="F16">INDEX(H16:Y16,$E$2)</f>
        <v>200</v>
      </c>
      <c r="H16" s="11">
        <v>200</v>
      </c>
      <c r="I16" s="11">
        <v>200</v>
      </c>
      <c r="J16" s="11">
        <v>200</v>
      </c>
      <c r="K16" s="11">
        <v>200</v>
      </c>
      <c r="L16" s="11">
        <v>200</v>
      </c>
      <c r="M16" s="11">
        <v>200</v>
      </c>
      <c r="N16" s="11">
        <v>200</v>
      </c>
      <c r="O16" s="11">
        <v>200</v>
      </c>
      <c r="P16" s="11">
        <v>200</v>
      </c>
    </row>
    <row r="17" spans="2:33" x14ac:dyDescent="0.45">
      <c r="C17" s="38" t="s">
        <v>132</v>
      </c>
      <c r="E17" s="38" t="s">
        <v>173</v>
      </c>
      <c r="F17" s="40" cm="1">
        <f t="array" ref="F17">INDEX(H17:Y17,$E$2)</f>
        <v>0.6</v>
      </c>
      <c r="H17" s="13">
        <v>0.6</v>
      </c>
      <c r="I17" s="13">
        <v>0.6</v>
      </c>
      <c r="J17" s="13">
        <v>0.6</v>
      </c>
      <c r="K17" s="13">
        <v>0.5</v>
      </c>
      <c r="L17" s="13">
        <v>0.7</v>
      </c>
      <c r="M17" s="13">
        <v>0.6</v>
      </c>
      <c r="N17" s="13">
        <v>0.6</v>
      </c>
      <c r="O17" s="13">
        <v>0.6</v>
      </c>
      <c r="P17" s="13">
        <v>0.6</v>
      </c>
      <c r="S17" s="40"/>
    </row>
    <row r="18" spans="2:33" x14ac:dyDescent="0.45">
      <c r="S18" s="38" cm="1">
        <f t="array" ref="S18:AB18">_xlfn.SEQUENCE(,10)</f>
        <v>1</v>
      </c>
      <c r="T18" s="38">
        <v>2</v>
      </c>
      <c r="U18" s="38">
        <v>3</v>
      </c>
      <c r="V18" s="38">
        <v>4</v>
      </c>
      <c r="W18" s="38">
        <v>5</v>
      </c>
      <c r="X18" s="38">
        <v>6</v>
      </c>
      <c r="Y18" s="38">
        <v>7</v>
      </c>
      <c r="Z18" s="38">
        <v>8</v>
      </c>
      <c r="AA18" s="38">
        <v>9</v>
      </c>
      <c r="AB18" s="38">
        <v>10</v>
      </c>
      <c r="AC18" s="38" cm="1">
        <f t="array" ref="AC18:AG18">_xlfn.SEQUENCE(,5,11)</f>
        <v>11</v>
      </c>
      <c r="AD18" s="38">
        <v>12</v>
      </c>
      <c r="AE18" s="38">
        <v>13</v>
      </c>
      <c r="AF18" s="38">
        <v>14</v>
      </c>
      <c r="AG18" s="38">
        <v>15</v>
      </c>
    </row>
    <row r="19" spans="2:33" x14ac:dyDescent="0.45">
      <c r="C19" s="38" t="s">
        <v>178</v>
      </c>
      <c r="F19" s="40" cm="1">
        <f t="array" ref="F19">INDEX(H19:Y19,$E$2)</f>
        <v>0.95</v>
      </c>
      <c r="H19" s="13">
        <v>0.95</v>
      </c>
      <c r="I19" s="13">
        <v>0.95</v>
      </c>
      <c r="J19" s="13">
        <v>0.95</v>
      </c>
      <c r="K19" s="13">
        <v>0.95</v>
      </c>
      <c r="L19" s="13">
        <v>0.95</v>
      </c>
      <c r="M19" s="13">
        <v>0.95</v>
      </c>
      <c r="N19" s="13">
        <v>0.95</v>
      </c>
      <c r="O19" s="13">
        <v>0.95</v>
      </c>
      <c r="P19" s="13">
        <v>0.95</v>
      </c>
      <c r="R19" s="14">
        <v>1</v>
      </c>
      <c r="S19" s="38">
        <f>R19*(1+$H$20)</f>
        <v>0.99488380310817626</v>
      </c>
      <c r="T19" s="38">
        <f t="shared" ref="T19:AB19" si="6">S19*(1+$H$20)</f>
        <v>0.98979378168698839</v>
      </c>
      <c r="U19" s="38">
        <f t="shared" si="6"/>
        <v>0.98472980181757497</v>
      </c>
      <c r="V19" s="38">
        <f t="shared" si="6"/>
        <v>0.97969173026622969</v>
      </c>
      <c r="W19" s="38">
        <f t="shared" si="6"/>
        <v>0.97467943448089622</v>
      </c>
      <c r="X19" s="38">
        <f t="shared" si="6"/>
        <v>0.96969278258768055</v>
      </c>
      <c r="Y19" s="38">
        <f t="shared" si="6"/>
        <v>0.96473164338738149</v>
      </c>
      <c r="Z19" s="38">
        <f t="shared" si="6"/>
        <v>0.95979588635203894</v>
      </c>
      <c r="AA19" s="38">
        <f t="shared" si="6"/>
        <v>0.95488538162149939</v>
      </c>
      <c r="AB19" s="38">
        <f t="shared" si="6"/>
        <v>0.94999999999999951</v>
      </c>
      <c r="AC19" s="38">
        <f>AB19*(1+$H$21)</f>
        <v>0.93978257032240098</v>
      </c>
      <c r="AD19" s="38">
        <f>AC19*(1+$H$21)</f>
        <v>0.9296750310334515</v>
      </c>
      <c r="AE19" s="38">
        <f>AD19*(1+$H$21)</f>
        <v>0.9196762002412372</v>
      </c>
      <c r="AF19" s="38">
        <f>AE19*(1+$H$21)</f>
        <v>0.90978490876531515</v>
      </c>
      <c r="AG19" s="38">
        <f>AF19*(1+$H$21)</f>
        <v>0.89999999999999936</v>
      </c>
    </row>
    <row r="20" spans="2:33" x14ac:dyDescent="0.45">
      <c r="C20" s="38" t="s">
        <v>180</v>
      </c>
      <c r="E20" s="38" t="s">
        <v>182</v>
      </c>
      <c r="F20" s="39" cm="1">
        <f t="array" ref="F20">INDEX(H20:Y20,$E$2)</f>
        <v>-5.1161968918237433E-3</v>
      </c>
      <c r="H20" s="39">
        <f>H19^(1/10)-1</f>
        <v>-5.1161968918237433E-3</v>
      </c>
      <c r="I20" s="39">
        <f t="shared" ref="I20:P20" si="7">I19^(1/10)-1</f>
        <v>-5.1161968918237433E-3</v>
      </c>
      <c r="J20" s="39">
        <f t="shared" ref="J20" si="8">J19^(1/10)-1</f>
        <v>-5.1161968918237433E-3</v>
      </c>
      <c r="K20" s="39">
        <f t="shared" si="7"/>
        <v>-5.1161968918237433E-3</v>
      </c>
      <c r="L20" s="39">
        <f t="shared" si="7"/>
        <v>-5.1161968918237433E-3</v>
      </c>
      <c r="M20" s="39">
        <f t="shared" si="7"/>
        <v>-5.1161968918237433E-3</v>
      </c>
      <c r="N20" s="39">
        <f t="shared" ref="N20" si="9">N19^(1/10)-1</f>
        <v>-5.1161968918237433E-3</v>
      </c>
      <c r="O20" s="39">
        <f t="shared" si="7"/>
        <v>-5.1161968918237433E-3</v>
      </c>
      <c r="P20" s="39">
        <f t="shared" si="7"/>
        <v>-5.1161968918237433E-3</v>
      </c>
    </row>
    <row r="21" spans="2:33" x14ac:dyDescent="0.45">
      <c r="C21" s="38" t="s">
        <v>181</v>
      </c>
      <c r="E21" s="38" t="s">
        <v>182</v>
      </c>
      <c r="F21" s="39" cm="1">
        <f t="array" ref="F21">INDEX(H21:Y21,$E$2)</f>
        <v>-1.075518913431428E-2</v>
      </c>
      <c r="H21" s="39">
        <f>(90%/H19)^(1/5)-1</f>
        <v>-1.075518913431428E-2</v>
      </c>
      <c r="I21" s="39">
        <f t="shared" ref="I21:P21" si="10">(90%/I19)^(1/5)-1</f>
        <v>-1.075518913431428E-2</v>
      </c>
      <c r="J21" s="39">
        <f t="shared" ref="J21" si="11">(90%/J19)^(1/5)-1</f>
        <v>-1.075518913431428E-2</v>
      </c>
      <c r="K21" s="39">
        <f t="shared" si="10"/>
        <v>-1.075518913431428E-2</v>
      </c>
      <c r="L21" s="39">
        <f t="shared" si="10"/>
        <v>-1.075518913431428E-2</v>
      </c>
      <c r="M21" s="39">
        <f t="shared" si="10"/>
        <v>-1.075518913431428E-2</v>
      </c>
      <c r="N21" s="39">
        <f t="shared" ref="N21" si="12">(90%/N19)^(1/5)-1</f>
        <v>-1.075518913431428E-2</v>
      </c>
      <c r="O21" s="39">
        <f t="shared" si="10"/>
        <v>-1.075518913431428E-2</v>
      </c>
      <c r="P21" s="39">
        <f t="shared" si="10"/>
        <v>-1.075518913431428E-2</v>
      </c>
    </row>
    <row r="23" spans="2:33" x14ac:dyDescent="0.45">
      <c r="B23" s="18" t="s">
        <v>135</v>
      </c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</row>
    <row r="24" spans="2:33" x14ac:dyDescent="0.45">
      <c r="C24" s="38" t="s">
        <v>156</v>
      </c>
      <c r="E24" s="38" t="s">
        <v>166</v>
      </c>
      <c r="F24" s="45" cm="1">
        <f t="array" ref="F24">INDEX(H24:Y24,$E$2)</f>
        <v>50000000</v>
      </c>
      <c r="H24" s="15">
        <v>50000000</v>
      </c>
      <c r="I24" s="15">
        <v>50000000</v>
      </c>
      <c r="J24" s="15">
        <v>50000000</v>
      </c>
      <c r="K24" s="15">
        <v>50000000</v>
      </c>
      <c r="L24" s="15">
        <v>50000000</v>
      </c>
      <c r="M24" s="15">
        <v>50000000</v>
      </c>
      <c r="N24" s="15">
        <v>50000000</v>
      </c>
      <c r="O24" s="15">
        <v>50000000</v>
      </c>
      <c r="P24" s="15">
        <v>50000000</v>
      </c>
    </row>
    <row r="25" spans="2:33" x14ac:dyDescent="0.45">
      <c r="C25" s="38" t="s">
        <v>157</v>
      </c>
      <c r="E25" s="38" t="s">
        <v>166</v>
      </c>
      <c r="F25" s="45" cm="1">
        <f t="array" ref="F25">INDEX(H25:Y25,$E$2)</f>
        <v>540000000</v>
      </c>
      <c r="H25" s="15">
        <v>540000000</v>
      </c>
      <c r="I25" s="15">
        <v>540000000</v>
      </c>
      <c r="J25" s="15">
        <v>540000000</v>
      </c>
      <c r="K25" s="15">
        <v>540000000</v>
      </c>
      <c r="L25" s="15">
        <v>540000000</v>
      </c>
      <c r="M25" s="15">
        <v>540000000</v>
      </c>
      <c r="N25" s="15">
        <v>540000000</v>
      </c>
      <c r="O25" s="45">
        <f>M25*1.1</f>
        <v>594000000</v>
      </c>
      <c r="P25" s="45">
        <f>M25*0.9</f>
        <v>486000000</v>
      </c>
    </row>
    <row r="27" spans="2:33" x14ac:dyDescent="0.45">
      <c r="C27" s="38" t="s">
        <v>158</v>
      </c>
      <c r="F27" s="38" cm="1">
        <f t="array" ref="F27">INDEX(H27:Y27,$E$2)</f>
        <v>12</v>
      </c>
      <c r="H27" s="11">
        <v>12</v>
      </c>
      <c r="I27" s="11">
        <v>12</v>
      </c>
      <c r="J27" s="11">
        <v>12</v>
      </c>
      <c r="K27" s="11">
        <v>12</v>
      </c>
      <c r="L27" s="11">
        <v>12</v>
      </c>
      <c r="M27" s="11">
        <v>12</v>
      </c>
      <c r="N27" s="11">
        <v>12</v>
      </c>
      <c r="O27" s="11">
        <v>12</v>
      </c>
      <c r="P27" s="11">
        <v>12</v>
      </c>
    </row>
    <row r="28" spans="2:33" x14ac:dyDescent="0.45">
      <c r="C28" s="38" t="s">
        <v>159</v>
      </c>
      <c r="F28" s="38" cm="1">
        <f t="array" ref="F28">INDEX(H28:Y28,$E$2)</f>
        <v>24</v>
      </c>
      <c r="H28" s="11">
        <v>24</v>
      </c>
      <c r="I28" s="11">
        <v>24</v>
      </c>
      <c r="J28" s="11">
        <v>24</v>
      </c>
      <c r="K28" s="11">
        <v>24</v>
      </c>
      <c r="L28" s="11">
        <v>24</v>
      </c>
      <c r="M28" s="11">
        <v>24</v>
      </c>
      <c r="N28" s="11">
        <v>24</v>
      </c>
      <c r="O28" s="11">
        <v>24</v>
      </c>
      <c r="P28" s="11">
        <v>24</v>
      </c>
    </row>
    <row r="30" spans="2:33" x14ac:dyDescent="0.45">
      <c r="C30" s="38" t="s">
        <v>160</v>
      </c>
      <c r="F30" s="45" cm="1">
        <f t="array" ref="F30">INDEX(H30:Y30,$E$2)</f>
        <v>25000000</v>
      </c>
      <c r="H30" s="15">
        <v>25000000</v>
      </c>
      <c r="I30" s="15">
        <v>25000000</v>
      </c>
      <c r="J30" s="15">
        <v>25000000</v>
      </c>
      <c r="K30" s="15">
        <v>25000000</v>
      </c>
      <c r="L30" s="15">
        <v>25000000</v>
      </c>
      <c r="M30" s="15">
        <v>25000000</v>
      </c>
      <c r="N30" s="15">
        <v>25000000</v>
      </c>
      <c r="O30" s="45">
        <f>M30*1.1</f>
        <v>27500000.000000004</v>
      </c>
      <c r="P30" s="45">
        <f>M30*0.9</f>
        <v>22500000</v>
      </c>
    </row>
    <row r="31" spans="2:33" x14ac:dyDescent="0.45">
      <c r="C31" s="38" t="s">
        <v>161</v>
      </c>
      <c r="F31" s="45" cm="1">
        <f t="array" ref="F31">INDEX(H31:Y31,$E$2)</f>
        <v>20000000</v>
      </c>
      <c r="H31" s="15">
        <v>20000000</v>
      </c>
      <c r="I31" s="15">
        <v>20000000</v>
      </c>
      <c r="J31" s="15">
        <v>20000000</v>
      </c>
      <c r="K31" s="15">
        <v>20000000</v>
      </c>
      <c r="L31" s="15">
        <v>20000000</v>
      </c>
      <c r="M31" s="15">
        <v>20000000</v>
      </c>
      <c r="N31" s="15">
        <v>20000000</v>
      </c>
      <c r="O31" s="45">
        <f>M31*1.1</f>
        <v>22000000</v>
      </c>
      <c r="P31" s="45">
        <f>M31*0.9</f>
        <v>18000000</v>
      </c>
    </row>
    <row r="33" spans="2:16" x14ac:dyDescent="0.45">
      <c r="B33" s="18" t="s">
        <v>205</v>
      </c>
      <c r="C33" s="18"/>
      <c r="D33" s="18"/>
      <c r="E33" s="18"/>
      <c r="F33" s="21"/>
      <c r="G33" s="18"/>
      <c r="H33" s="21"/>
      <c r="I33" s="21"/>
      <c r="J33" s="21"/>
      <c r="K33" s="21"/>
      <c r="L33" s="21"/>
      <c r="M33" s="21"/>
      <c r="N33" s="21"/>
      <c r="O33" s="21"/>
      <c r="P33" s="21"/>
    </row>
    <row r="34" spans="2:16" x14ac:dyDescent="0.45">
      <c r="C34" s="38" t="s">
        <v>193</v>
      </c>
      <c r="F34" s="38" cm="1">
        <f t="array" ref="F34">INDEX(H34:Y34,$E$2)</f>
        <v>10</v>
      </c>
      <c r="H34" s="15">
        <v>10</v>
      </c>
      <c r="I34" s="15">
        <v>10</v>
      </c>
      <c r="J34" s="15">
        <v>10</v>
      </c>
      <c r="K34" s="15">
        <v>10</v>
      </c>
      <c r="L34" s="15">
        <v>10</v>
      </c>
      <c r="M34" s="15">
        <v>10</v>
      </c>
      <c r="N34" s="15">
        <v>10</v>
      </c>
      <c r="O34" s="15">
        <v>10</v>
      </c>
      <c r="P34" s="15">
        <v>10</v>
      </c>
    </row>
    <row r="35" spans="2:16" x14ac:dyDescent="0.45">
      <c r="C35" s="38" t="s">
        <v>194</v>
      </c>
      <c r="F35" s="44" cm="1">
        <f t="array" ref="F35">INDEX(H35:Y35,$E$2)</f>
        <v>100</v>
      </c>
      <c r="H35" s="14">
        <v>100</v>
      </c>
      <c r="I35" s="14">
        <v>100</v>
      </c>
      <c r="J35" s="14">
        <v>100</v>
      </c>
      <c r="K35" s="14">
        <v>100</v>
      </c>
      <c r="L35" s="14">
        <v>100</v>
      </c>
      <c r="M35" s="14">
        <v>100</v>
      </c>
      <c r="N35" s="14">
        <v>100</v>
      </c>
      <c r="O35" s="14">
        <v>100</v>
      </c>
      <c r="P35" s="14">
        <v>100</v>
      </c>
    </row>
    <row r="36" spans="2:16" x14ac:dyDescent="0.45">
      <c r="C36" s="38" t="s">
        <v>195</v>
      </c>
      <c r="E36" s="38" t="s">
        <v>173</v>
      </c>
      <c r="F36" s="40" cm="1">
        <f t="array" ref="F36">INDEX(H36:Y36,$E$2)</f>
        <v>0.7</v>
      </c>
      <c r="H36" s="13">
        <v>0.7</v>
      </c>
      <c r="I36" s="13">
        <v>0.7</v>
      </c>
      <c r="J36" s="13">
        <v>0.7</v>
      </c>
      <c r="K36" s="13">
        <v>0.7</v>
      </c>
      <c r="L36" s="13">
        <v>0.7</v>
      </c>
      <c r="M36" s="13">
        <v>0.7</v>
      </c>
      <c r="N36" s="13">
        <v>0.7</v>
      </c>
      <c r="O36" s="13">
        <v>0.7</v>
      </c>
      <c r="P36" s="13">
        <v>0.7</v>
      </c>
    </row>
    <row r="37" spans="2:16" x14ac:dyDescent="0.45">
      <c r="C37" s="38" t="s">
        <v>206</v>
      </c>
      <c r="E37" s="38" t="s">
        <v>182</v>
      </c>
      <c r="F37" s="46" cm="1">
        <f t="array" ref="F37">INDEX(H37:Y37,$E$2)</f>
        <v>2.5000000000000001E-2</v>
      </c>
      <c r="H37" s="16">
        <v>2.5000000000000001E-2</v>
      </c>
      <c r="I37" s="16">
        <v>2.5000000000000001E-2</v>
      </c>
      <c r="J37" s="16">
        <v>2.5000000000000001E-2</v>
      </c>
      <c r="K37" s="16">
        <v>2.5000000000000001E-2</v>
      </c>
      <c r="L37" s="16">
        <v>2.5000000000000001E-2</v>
      </c>
      <c r="M37" s="16">
        <v>2.5000000000000001E-2</v>
      </c>
      <c r="N37" s="16">
        <v>2.5000000000000001E-2</v>
      </c>
      <c r="O37" s="16">
        <v>2.5000000000000001E-2</v>
      </c>
      <c r="P37" s="16">
        <v>2.5000000000000001E-2</v>
      </c>
    </row>
    <row r="38" spans="2:16" x14ac:dyDescent="0.45">
      <c r="F38" s="45"/>
      <c r="H38" s="45"/>
      <c r="I38" s="45"/>
      <c r="J38" s="45"/>
      <c r="K38" s="45"/>
      <c r="L38" s="45"/>
      <c r="M38" s="45"/>
      <c r="N38" s="45"/>
      <c r="O38" s="45"/>
      <c r="P38" s="45"/>
    </row>
    <row r="39" spans="2:16" x14ac:dyDescent="0.45">
      <c r="C39" s="38" t="s">
        <v>197</v>
      </c>
      <c r="F39" s="38" cm="1">
        <f t="array" ref="F39">INDEX(H39:Y39,$E$2)</f>
        <v>5</v>
      </c>
      <c r="H39" s="15">
        <v>5</v>
      </c>
      <c r="I39" s="15">
        <v>5</v>
      </c>
      <c r="J39" s="15">
        <v>5</v>
      </c>
      <c r="K39" s="15">
        <v>5</v>
      </c>
      <c r="L39" s="15">
        <v>5</v>
      </c>
      <c r="M39" s="15">
        <v>5</v>
      </c>
      <c r="N39" s="15">
        <v>5</v>
      </c>
      <c r="O39" s="15">
        <v>5</v>
      </c>
      <c r="P39" s="15">
        <v>5</v>
      </c>
    </row>
    <row r="40" spans="2:16" x14ac:dyDescent="0.45">
      <c r="C40" s="38" t="s">
        <v>198</v>
      </c>
      <c r="F40" s="38" cm="1">
        <f t="array" ref="F40">INDEX(H40:Y40,$E$2)</f>
        <v>10</v>
      </c>
      <c r="H40" s="15">
        <v>10</v>
      </c>
      <c r="I40" s="15">
        <v>10</v>
      </c>
      <c r="J40" s="15">
        <v>10</v>
      </c>
      <c r="K40" s="15">
        <v>10</v>
      </c>
      <c r="L40" s="15">
        <v>10</v>
      </c>
      <c r="M40" s="15">
        <v>10</v>
      </c>
      <c r="N40" s="15">
        <v>10</v>
      </c>
      <c r="O40" s="15">
        <v>10</v>
      </c>
      <c r="P40" s="15">
        <v>10</v>
      </c>
    </row>
    <row r="41" spans="2:16" x14ac:dyDescent="0.45">
      <c r="C41" s="38" t="s">
        <v>199</v>
      </c>
      <c r="F41" s="38" cm="1">
        <f t="array" ref="F41">INDEX(H41:Y41,$E$2)</f>
        <v>15</v>
      </c>
      <c r="H41" s="15">
        <v>15</v>
      </c>
      <c r="I41" s="15">
        <v>15</v>
      </c>
      <c r="J41" s="15">
        <v>15</v>
      </c>
      <c r="K41" s="15">
        <v>15</v>
      </c>
      <c r="L41" s="15">
        <v>15</v>
      </c>
      <c r="M41" s="15">
        <v>15</v>
      </c>
      <c r="N41" s="15">
        <v>15</v>
      </c>
      <c r="O41" s="15">
        <v>15</v>
      </c>
      <c r="P41" s="15">
        <v>15</v>
      </c>
    </row>
    <row r="42" spans="2:16" x14ac:dyDescent="0.45">
      <c r="F42" s="45"/>
      <c r="H42" s="45"/>
      <c r="I42" s="45"/>
      <c r="J42" s="45"/>
      <c r="K42" s="45"/>
      <c r="L42" s="45"/>
      <c r="M42" s="45"/>
      <c r="N42" s="45"/>
      <c r="O42" s="45"/>
      <c r="P42" s="45"/>
    </row>
    <row r="43" spans="2:16" x14ac:dyDescent="0.45">
      <c r="C43" s="38" t="s">
        <v>196</v>
      </c>
      <c r="F43" s="38" cm="1">
        <f t="array" ref="F43">INDEX(H43:Y43,$E$2)</f>
        <v>100</v>
      </c>
      <c r="H43" s="15">
        <v>100</v>
      </c>
      <c r="I43" s="45">
        <f>H43*0.8</f>
        <v>80</v>
      </c>
      <c r="J43" s="45">
        <f>H43*1.2</f>
        <v>120</v>
      </c>
      <c r="K43" s="15">
        <v>100</v>
      </c>
      <c r="L43" s="15">
        <v>100</v>
      </c>
      <c r="M43" s="15">
        <v>100</v>
      </c>
      <c r="N43" s="15">
        <v>100</v>
      </c>
      <c r="O43" s="15">
        <v>100</v>
      </c>
      <c r="P43" s="15">
        <v>100</v>
      </c>
    </row>
    <row r="44" spans="2:16" x14ac:dyDescent="0.45">
      <c r="C44" s="38" t="s">
        <v>200</v>
      </c>
      <c r="F44" s="38" cm="1">
        <f t="array" ref="F44">INDEX(H44:Y44,$E$2)</f>
        <v>120</v>
      </c>
      <c r="H44" s="15">
        <v>120</v>
      </c>
      <c r="I44" s="45">
        <f t="shared" ref="I44:I45" si="13">H44*0.8</f>
        <v>96</v>
      </c>
      <c r="J44" s="45">
        <f t="shared" ref="J44:J45" si="14">H44*1.2</f>
        <v>144</v>
      </c>
      <c r="K44" s="15">
        <v>120</v>
      </c>
      <c r="L44" s="15">
        <v>120</v>
      </c>
      <c r="M44" s="15">
        <v>120</v>
      </c>
      <c r="N44" s="15">
        <v>120</v>
      </c>
      <c r="O44" s="15">
        <v>120</v>
      </c>
      <c r="P44" s="15">
        <v>120</v>
      </c>
    </row>
    <row r="45" spans="2:16" x14ac:dyDescent="0.45">
      <c r="C45" s="38" t="s">
        <v>201</v>
      </c>
      <c r="F45" s="38" cm="1">
        <f t="array" ref="F45">INDEX(H45:Y45,$E$2)</f>
        <v>110</v>
      </c>
      <c r="H45" s="15">
        <v>110</v>
      </c>
      <c r="I45" s="45">
        <f t="shared" si="13"/>
        <v>88</v>
      </c>
      <c r="J45" s="45">
        <f t="shared" si="14"/>
        <v>132</v>
      </c>
      <c r="K45" s="15">
        <v>110</v>
      </c>
      <c r="L45" s="15">
        <v>110</v>
      </c>
      <c r="M45" s="15">
        <v>110</v>
      </c>
      <c r="N45" s="15">
        <v>110</v>
      </c>
      <c r="O45" s="15">
        <v>110</v>
      </c>
      <c r="P45" s="15">
        <v>110</v>
      </c>
    </row>
    <row r="46" spans="2:16" x14ac:dyDescent="0.45">
      <c r="F46" s="45"/>
      <c r="H46" s="45"/>
      <c r="I46" s="45"/>
      <c r="J46" s="45"/>
      <c r="K46" s="45"/>
      <c r="L46" s="45"/>
      <c r="M46" s="45"/>
      <c r="N46" s="45"/>
      <c r="O46" s="45"/>
      <c r="P46" s="45"/>
    </row>
    <row r="47" spans="2:16" x14ac:dyDescent="0.45">
      <c r="C47" s="38" t="s">
        <v>202</v>
      </c>
      <c r="E47" s="38" t="s">
        <v>182</v>
      </c>
      <c r="F47" s="40" cm="1">
        <f t="array" ref="F47">INDEX(H47:Y47,$E$2)</f>
        <v>0.01</v>
      </c>
      <c r="H47" s="13">
        <v>0.01</v>
      </c>
      <c r="I47" s="13">
        <v>0.01</v>
      </c>
      <c r="J47" s="13">
        <v>0.01</v>
      </c>
      <c r="K47" s="13">
        <v>0.01</v>
      </c>
      <c r="L47" s="13">
        <v>0.01</v>
      </c>
      <c r="M47" s="13">
        <v>0.01</v>
      </c>
      <c r="N47" s="13">
        <v>0.01</v>
      </c>
      <c r="O47" s="13">
        <v>0.01</v>
      </c>
      <c r="P47" s="13">
        <v>0.01</v>
      </c>
    </row>
    <row r="49" spans="2:16" x14ac:dyDescent="0.45">
      <c r="B49" s="18" t="s">
        <v>136</v>
      </c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</row>
    <row r="50" spans="2:16" x14ac:dyDescent="0.45">
      <c r="C50" s="38" t="s">
        <v>225</v>
      </c>
      <c r="F50" s="45" cm="1">
        <f t="array" ref="F50">INDEX(H50:Y50,$E$2)</f>
        <v>25000000</v>
      </c>
      <c r="H50" s="15">
        <v>25000000</v>
      </c>
      <c r="I50" s="15">
        <v>25000000</v>
      </c>
      <c r="J50" s="15">
        <v>25000000</v>
      </c>
      <c r="K50" s="15">
        <v>25000000</v>
      </c>
      <c r="L50" s="15">
        <v>25000000</v>
      </c>
      <c r="M50" s="45">
        <f>L50*1.1</f>
        <v>27500000.000000004</v>
      </c>
      <c r="N50" s="45">
        <f>L50*0.9</f>
        <v>22500000</v>
      </c>
      <c r="O50" s="15">
        <v>25000000</v>
      </c>
      <c r="P50" s="15">
        <v>25000000</v>
      </c>
    </row>
    <row r="51" spans="2:16" x14ac:dyDescent="0.45">
      <c r="C51" s="38" t="s">
        <v>231</v>
      </c>
      <c r="E51" s="38" t="s">
        <v>173</v>
      </c>
      <c r="F51" s="40" cm="1">
        <f t="array" ref="F51">INDEX(H51:Y51,$E$2)</f>
        <v>0.75</v>
      </c>
      <c r="H51" s="13">
        <v>0.75</v>
      </c>
      <c r="I51" s="13">
        <v>0.75</v>
      </c>
      <c r="J51" s="13">
        <v>0.75</v>
      </c>
      <c r="K51" s="13">
        <v>0.75</v>
      </c>
      <c r="L51" s="13">
        <v>0.75</v>
      </c>
      <c r="M51" s="13">
        <v>0.75</v>
      </c>
      <c r="N51" s="13">
        <v>0.75</v>
      </c>
      <c r="O51" s="13">
        <v>0.75</v>
      </c>
      <c r="P51" s="13">
        <v>0.75</v>
      </c>
    </row>
    <row r="52" spans="2:16" x14ac:dyDescent="0.45">
      <c r="C52" s="38" t="s">
        <v>228</v>
      </c>
      <c r="E52" s="38" t="s">
        <v>182</v>
      </c>
      <c r="F52" s="46" cm="1">
        <f t="array" ref="F52">INDEX(H52:Y52,$E$2)</f>
        <v>2.5000000000000001E-2</v>
      </c>
      <c r="H52" s="17">
        <v>2.5000000000000001E-2</v>
      </c>
      <c r="I52" s="17">
        <v>2.5000000000000001E-2</v>
      </c>
      <c r="J52" s="17">
        <v>2.5000000000000001E-2</v>
      </c>
      <c r="K52" s="17">
        <v>2.5000000000000001E-2</v>
      </c>
      <c r="L52" s="17">
        <v>2.5000000000000001E-2</v>
      </c>
      <c r="M52" s="17">
        <v>2.5000000000000001E-2</v>
      </c>
      <c r="N52" s="17">
        <v>2.5000000000000001E-2</v>
      </c>
      <c r="O52" s="17">
        <v>2.5000000000000001E-2</v>
      </c>
      <c r="P52" s="17">
        <v>2.5000000000000001E-2</v>
      </c>
    </row>
    <row r="54" spans="2:16" x14ac:dyDescent="0.45">
      <c r="B54" s="18" t="s">
        <v>137</v>
      </c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</row>
    <row r="55" spans="2:16" x14ac:dyDescent="0.45">
      <c r="C55" s="38" t="s">
        <v>248</v>
      </c>
      <c r="E55" s="38" t="s">
        <v>173</v>
      </c>
      <c r="F55" s="40" cm="1">
        <f t="array" ref="F55">INDEX(H55:Y55,$E$2)</f>
        <v>0.8</v>
      </c>
      <c r="H55" s="13">
        <v>0.8</v>
      </c>
      <c r="I55" s="13">
        <v>0.8</v>
      </c>
      <c r="J55" s="13">
        <v>0.8</v>
      </c>
      <c r="K55" s="13">
        <v>0.8</v>
      </c>
      <c r="L55" s="13">
        <v>0.8</v>
      </c>
      <c r="M55" s="13">
        <v>0.8</v>
      </c>
      <c r="N55" s="13">
        <v>0.8</v>
      </c>
      <c r="O55" s="13">
        <v>0.8</v>
      </c>
      <c r="P55" s="13">
        <v>0.8</v>
      </c>
    </row>
    <row r="56" spans="2:16" x14ac:dyDescent="0.45">
      <c r="C56" s="38" t="s">
        <v>249</v>
      </c>
      <c r="E56" s="38" t="s">
        <v>251</v>
      </c>
      <c r="F56" s="38" cm="1">
        <f t="array" ref="F56">INDEX(H56:Y56,$E$2)</f>
        <v>1.5</v>
      </c>
      <c r="H56" s="11">
        <v>1.5</v>
      </c>
      <c r="I56" s="11">
        <v>1.5</v>
      </c>
      <c r="J56" s="11">
        <v>1.5</v>
      </c>
      <c r="K56" s="11">
        <v>1.5</v>
      </c>
      <c r="L56" s="11">
        <v>1.5</v>
      </c>
      <c r="M56" s="11">
        <v>1.5</v>
      </c>
      <c r="N56" s="11">
        <v>1.5</v>
      </c>
      <c r="O56" s="11">
        <v>1.5</v>
      </c>
      <c r="P56" s="11">
        <v>1.5</v>
      </c>
    </row>
    <row r="57" spans="2:16" x14ac:dyDescent="0.45">
      <c r="C57" s="38" t="s">
        <v>257</v>
      </c>
      <c r="E57" s="38" t="s">
        <v>128</v>
      </c>
      <c r="F57" s="38" cm="1">
        <f t="array" ref="F57">INDEX(H57:Y57,$E$2)</f>
        <v>10</v>
      </c>
      <c r="H57" s="11">
        <v>10</v>
      </c>
      <c r="I57" s="11">
        <v>10</v>
      </c>
      <c r="J57" s="11">
        <v>10</v>
      </c>
      <c r="K57" s="11">
        <v>10</v>
      </c>
      <c r="L57" s="11">
        <v>10</v>
      </c>
      <c r="M57" s="11">
        <v>10</v>
      </c>
      <c r="N57" s="11">
        <v>10</v>
      </c>
      <c r="O57" s="11">
        <v>10</v>
      </c>
      <c r="P57" s="11">
        <v>10</v>
      </c>
    </row>
    <row r="59" spans="2:16" x14ac:dyDescent="0.45">
      <c r="C59" s="38" t="s">
        <v>250</v>
      </c>
      <c r="E59" s="38" t="s">
        <v>182</v>
      </c>
      <c r="F59" s="40" cm="1">
        <f t="array" ref="F59">INDEX(H59:Y59,$E$2)</f>
        <v>0.05</v>
      </c>
      <c r="H59" s="13">
        <v>0.05</v>
      </c>
      <c r="I59" s="13">
        <v>0.05</v>
      </c>
      <c r="J59" s="13">
        <v>0.05</v>
      </c>
      <c r="K59" s="13">
        <v>0.05</v>
      </c>
      <c r="L59" s="13">
        <v>0.05</v>
      </c>
      <c r="M59" s="13">
        <v>0.05</v>
      </c>
      <c r="N59" s="13">
        <v>0.05</v>
      </c>
      <c r="O59" s="13">
        <v>0.05</v>
      </c>
      <c r="P59" s="13">
        <v>0.05</v>
      </c>
    </row>
    <row r="60" spans="2:16" x14ac:dyDescent="0.45">
      <c r="C60" s="38" t="s">
        <v>252</v>
      </c>
      <c r="E60" s="38" t="s">
        <v>173</v>
      </c>
      <c r="F60" s="40" cm="1">
        <f t="array" ref="F60">INDEX(H60:Y60,$E$2)</f>
        <v>0.02</v>
      </c>
      <c r="H60" s="13">
        <v>0.02</v>
      </c>
      <c r="I60" s="13">
        <v>0.02</v>
      </c>
      <c r="J60" s="13">
        <v>0.02</v>
      </c>
      <c r="K60" s="13">
        <v>0.02</v>
      </c>
      <c r="L60" s="13">
        <v>0.02</v>
      </c>
      <c r="M60" s="13">
        <v>0.02</v>
      </c>
      <c r="N60" s="13">
        <v>0.02</v>
      </c>
      <c r="O60" s="13">
        <v>0.02</v>
      </c>
      <c r="P60" s="13">
        <v>0.02</v>
      </c>
    </row>
    <row r="61" spans="2:16" x14ac:dyDescent="0.45">
      <c r="C61" s="38" t="s">
        <v>242</v>
      </c>
      <c r="E61" s="38" t="s">
        <v>182</v>
      </c>
      <c r="F61" s="40" cm="1">
        <f t="array" ref="F61">INDEX(H61:Y61,$E$2)</f>
        <v>0.01</v>
      </c>
      <c r="H61" s="13">
        <v>0.01</v>
      </c>
      <c r="I61" s="13">
        <v>0.01</v>
      </c>
      <c r="J61" s="13">
        <v>0.01</v>
      </c>
      <c r="K61" s="13">
        <v>0.01</v>
      </c>
      <c r="L61" s="13">
        <v>0.01</v>
      </c>
      <c r="M61" s="13">
        <v>0.01</v>
      </c>
      <c r="N61" s="13">
        <v>0.01</v>
      </c>
      <c r="O61" s="13">
        <v>0.01</v>
      </c>
      <c r="P61" s="13">
        <v>0.01</v>
      </c>
    </row>
  </sheetData>
  <conditionalFormatting sqref="A1:XFD1048576">
    <cfRule type="expression" dxfId="29" priority="1">
      <formula>AND(A1&lt;&gt;"",A1=FALSE)</formula>
    </cfRule>
    <cfRule type="expression" dxfId="28" priority="2">
      <formula>A1=TRUE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E4A67-6862-45F1-AD0F-813FD393A561}">
  <dimension ref="B2:N25"/>
  <sheetViews>
    <sheetView workbookViewId="0">
      <pane xSplit="7" ySplit="4" topLeftCell="H5" activePane="bottomRight" state="frozen"/>
      <selection pane="topRight" activeCell="H1" sqref="H1"/>
      <selection pane="bottomLeft" activeCell="A5" sqref="A5"/>
      <selection pane="bottomRight" activeCell="A16" sqref="A16"/>
    </sheetView>
  </sheetViews>
  <sheetFormatPr defaultRowHeight="14.25" x14ac:dyDescent="0.45"/>
  <cols>
    <col min="1" max="3" width="1.9296875" style="38" customWidth="1"/>
    <col min="4" max="4" width="34.265625" style="38" customWidth="1"/>
    <col min="5" max="7" width="9.06640625" style="38"/>
    <col min="8" max="14" width="11.3984375" style="38" customWidth="1"/>
    <col min="15" max="16384" width="9.06640625" style="38"/>
  </cols>
  <sheetData>
    <row r="2" spans="2:14" x14ac:dyDescent="0.45">
      <c r="C2" s="38" t="s">
        <v>125</v>
      </c>
      <c r="E2" s="11">
        <v>1</v>
      </c>
      <c r="I2" s="22" t="s">
        <v>275</v>
      </c>
      <c r="J2" s="23">
        <f>'Development FM'!F39</f>
        <v>9.8124939203262318E-2</v>
      </c>
      <c r="K2" s="22"/>
      <c r="L2" s="22"/>
      <c r="M2" s="22"/>
      <c r="N2" s="22"/>
    </row>
    <row r="4" spans="2:14" ht="28.5" x14ac:dyDescent="0.45">
      <c r="H4" s="38" t="s">
        <v>124</v>
      </c>
      <c r="I4" s="42" t="s">
        <v>279</v>
      </c>
      <c r="J4" s="42" t="s">
        <v>280</v>
      </c>
      <c r="K4" s="42" t="s">
        <v>281</v>
      </c>
      <c r="L4" s="42" t="s">
        <v>282</v>
      </c>
      <c r="M4" s="42" t="s">
        <v>283</v>
      </c>
      <c r="N4" s="42" t="s">
        <v>284</v>
      </c>
    </row>
    <row r="5" spans="2:14" x14ac:dyDescent="0.45">
      <c r="B5" s="18" t="s">
        <v>119</v>
      </c>
      <c r="C5" s="18"/>
      <c r="D5" s="18"/>
      <c r="E5" s="18"/>
      <c r="F5" s="18"/>
      <c r="G5" s="18"/>
      <c r="H5" s="18"/>
      <c r="I5" s="20"/>
      <c r="J5" s="20"/>
      <c r="K5" s="20"/>
      <c r="L5" s="20"/>
      <c r="M5" s="20"/>
      <c r="N5" s="20"/>
    </row>
    <row r="6" spans="2:14" x14ac:dyDescent="0.45">
      <c r="C6" s="38" t="s">
        <v>120</v>
      </c>
      <c r="E6" s="38" t="s">
        <v>122</v>
      </c>
      <c r="F6" s="43" cm="1">
        <f t="array" ref="F6">INDEX(H6:W6,$E$2)</f>
        <v>44927</v>
      </c>
      <c r="H6" s="12">
        <v>44927</v>
      </c>
      <c r="I6" s="12">
        <v>44927</v>
      </c>
      <c r="J6" s="12">
        <v>44927</v>
      </c>
      <c r="K6" s="12">
        <v>44927</v>
      </c>
      <c r="L6" s="12">
        <v>44927</v>
      </c>
      <c r="M6" s="12">
        <v>44927</v>
      </c>
      <c r="N6" s="12">
        <v>44927</v>
      </c>
    </row>
    <row r="7" spans="2:14" x14ac:dyDescent="0.45">
      <c r="C7" s="38" t="s">
        <v>121</v>
      </c>
      <c r="E7" s="38" t="s">
        <v>123</v>
      </c>
      <c r="F7" s="38" cm="1">
        <f t="array" ref="F7">INDEX(H7:W7,$E$2)</f>
        <v>24</v>
      </c>
      <c r="H7" s="11">
        <v>24</v>
      </c>
      <c r="I7" s="11">
        <v>24</v>
      </c>
      <c r="J7" s="11">
        <v>24</v>
      </c>
      <c r="K7" s="11">
        <v>24</v>
      </c>
      <c r="L7" s="11">
        <v>24</v>
      </c>
      <c r="M7" s="11">
        <v>24</v>
      </c>
      <c r="N7" s="11">
        <v>24</v>
      </c>
    </row>
    <row r="8" spans="2:14" x14ac:dyDescent="0.45">
      <c r="C8" s="38" t="s">
        <v>126</v>
      </c>
      <c r="E8" s="38" t="s">
        <v>122</v>
      </c>
      <c r="F8" s="43" cm="1">
        <f t="array" ref="F8">INDEX(H8:W8,$E$2)</f>
        <v>45658</v>
      </c>
      <c r="H8" s="43">
        <f t="shared" ref="H8:N8" si="0">EDATE(H6,H7)</f>
        <v>45658</v>
      </c>
      <c r="I8" s="43">
        <f t="shared" si="0"/>
        <v>45658</v>
      </c>
      <c r="J8" s="43">
        <f t="shared" si="0"/>
        <v>45658</v>
      </c>
      <c r="K8" s="43">
        <f t="shared" si="0"/>
        <v>45658</v>
      </c>
      <c r="L8" s="43">
        <f t="shared" si="0"/>
        <v>45658</v>
      </c>
      <c r="M8" s="43">
        <f t="shared" si="0"/>
        <v>45658</v>
      </c>
      <c r="N8" s="43">
        <f t="shared" si="0"/>
        <v>45658</v>
      </c>
    </row>
    <row r="9" spans="2:14" x14ac:dyDescent="0.45">
      <c r="C9" s="38" t="s">
        <v>127</v>
      </c>
      <c r="E9" s="38" t="s">
        <v>128</v>
      </c>
      <c r="F9" s="38" cm="1">
        <f t="array" ref="F9">INDEX(H9:W9,$E$2)</f>
        <v>15</v>
      </c>
      <c r="H9" s="11">
        <v>15</v>
      </c>
      <c r="I9" s="11">
        <v>15</v>
      </c>
      <c r="J9" s="11">
        <v>15</v>
      </c>
      <c r="K9" s="11">
        <v>15</v>
      </c>
      <c r="L9" s="11">
        <v>15</v>
      </c>
      <c r="M9" s="11">
        <v>15</v>
      </c>
      <c r="N9" s="11">
        <v>15</v>
      </c>
    </row>
    <row r="10" spans="2:14" x14ac:dyDescent="0.45">
      <c r="C10" s="38" t="s">
        <v>129</v>
      </c>
      <c r="E10" s="38" t="s">
        <v>122</v>
      </c>
      <c r="F10" s="43" cm="1">
        <f t="array" ref="F10">INDEX(H10:W10,$E$2)</f>
        <v>51136</v>
      </c>
      <c r="H10" s="43">
        <f t="shared" ref="H10:N10" si="1">EDATE(H8,H9*12)</f>
        <v>51136</v>
      </c>
      <c r="I10" s="43">
        <f t="shared" si="1"/>
        <v>51136</v>
      </c>
      <c r="J10" s="43">
        <f t="shared" si="1"/>
        <v>51136</v>
      </c>
      <c r="K10" s="43">
        <f t="shared" si="1"/>
        <v>51136</v>
      </c>
      <c r="L10" s="43">
        <f t="shared" si="1"/>
        <v>51136</v>
      </c>
      <c r="M10" s="43">
        <f t="shared" si="1"/>
        <v>51136</v>
      </c>
      <c r="N10" s="43">
        <f t="shared" si="1"/>
        <v>51136</v>
      </c>
    </row>
    <row r="12" spans="2:14" x14ac:dyDescent="0.45">
      <c r="C12" s="38" t="s">
        <v>130</v>
      </c>
      <c r="E12" s="38" t="s">
        <v>123</v>
      </c>
      <c r="F12" s="38" cm="1">
        <f t="array" ref="F12">INDEX(H12:W12,$E$2)</f>
        <v>1</v>
      </c>
      <c r="H12" s="11">
        <v>1</v>
      </c>
      <c r="I12" s="11">
        <v>1</v>
      </c>
      <c r="J12" s="11">
        <v>1</v>
      </c>
      <c r="K12" s="11">
        <v>1</v>
      </c>
      <c r="L12" s="11">
        <v>1</v>
      </c>
      <c r="M12" s="11">
        <v>1</v>
      </c>
      <c r="N12" s="11">
        <v>1</v>
      </c>
    </row>
    <row r="13" spans="2:14" x14ac:dyDescent="0.45">
      <c r="C13" s="38" t="s">
        <v>131</v>
      </c>
      <c r="E13" s="38" t="s">
        <v>123</v>
      </c>
      <c r="F13" s="38" cm="1">
        <f t="array" ref="F13">INDEX(H13:W13,$E$2)</f>
        <v>6</v>
      </c>
      <c r="H13" s="11">
        <v>6</v>
      </c>
      <c r="I13" s="11">
        <v>6</v>
      </c>
      <c r="J13" s="11">
        <v>6</v>
      </c>
      <c r="K13" s="11">
        <v>6</v>
      </c>
      <c r="L13" s="11">
        <v>6</v>
      </c>
      <c r="M13" s="11">
        <v>6</v>
      </c>
      <c r="N13" s="11">
        <v>6</v>
      </c>
    </row>
    <row r="15" spans="2:14" x14ac:dyDescent="0.45">
      <c r="B15" s="18" t="s">
        <v>134</v>
      </c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</row>
    <row r="16" spans="2:14" x14ac:dyDescent="0.45">
      <c r="C16" s="38" t="s">
        <v>278</v>
      </c>
      <c r="E16" s="38" t="s">
        <v>172</v>
      </c>
      <c r="F16" s="45" cm="1">
        <f t="array" ref="F16">INDEX(H16:W16,$E$2)</f>
        <v>1500</v>
      </c>
      <c r="H16" s="15">
        <v>1500</v>
      </c>
      <c r="I16" s="15">
        <v>1500</v>
      </c>
      <c r="J16" s="15">
        <v>1500</v>
      </c>
      <c r="K16" s="15">
        <v>1500</v>
      </c>
      <c r="L16" s="15">
        <v>1500</v>
      </c>
      <c r="M16" s="15">
        <v>1500</v>
      </c>
      <c r="N16" s="15">
        <v>1500</v>
      </c>
    </row>
    <row r="18" spans="2:14" x14ac:dyDescent="0.45">
      <c r="C18" s="38" t="s">
        <v>139</v>
      </c>
      <c r="E18" s="38" t="s">
        <v>128</v>
      </c>
      <c r="F18" s="45" cm="1">
        <f t="array" ref="F18">INDEX(H18:W18,$E$2)</f>
        <v>3</v>
      </c>
      <c r="H18" s="11">
        <v>3</v>
      </c>
      <c r="I18" s="11">
        <v>3</v>
      </c>
      <c r="J18" s="11">
        <v>3</v>
      </c>
      <c r="K18" s="11">
        <v>3</v>
      </c>
      <c r="L18" s="11">
        <v>3</v>
      </c>
      <c r="M18" s="11">
        <v>3</v>
      </c>
      <c r="N18" s="11">
        <v>3</v>
      </c>
    </row>
    <row r="19" spans="2:14" x14ac:dyDescent="0.45">
      <c r="C19" s="38" t="s">
        <v>291</v>
      </c>
      <c r="E19" s="38" t="s">
        <v>172</v>
      </c>
      <c r="F19" s="45" cm="1">
        <f t="array" ref="F19">INDEX(H19:W19,$E$2)</f>
        <v>300</v>
      </c>
      <c r="H19" s="11">
        <v>300</v>
      </c>
      <c r="I19" s="38">
        <f>H19*1.2</f>
        <v>360</v>
      </c>
      <c r="J19" s="38">
        <f>H19*0.8</f>
        <v>240</v>
      </c>
      <c r="K19" s="11">
        <v>300</v>
      </c>
      <c r="L19" s="11">
        <v>300</v>
      </c>
      <c r="M19" s="11">
        <v>300</v>
      </c>
      <c r="N19" s="11">
        <v>300</v>
      </c>
    </row>
    <row r="21" spans="2:14" x14ac:dyDescent="0.45">
      <c r="B21" s="18" t="s">
        <v>286</v>
      </c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</row>
    <row r="22" spans="2:14" x14ac:dyDescent="0.45">
      <c r="C22" s="38" t="s">
        <v>287</v>
      </c>
      <c r="E22" s="38" t="s">
        <v>288</v>
      </c>
      <c r="F22" s="45" cm="1">
        <f t="array" ref="F22">INDEX(H22:W22,$E$2)</f>
        <v>1500</v>
      </c>
      <c r="H22" s="15">
        <v>1500</v>
      </c>
      <c r="I22" s="15">
        <v>1500</v>
      </c>
      <c r="J22" s="15">
        <v>1500</v>
      </c>
      <c r="K22" s="15">
        <v>1500</v>
      </c>
      <c r="L22" s="15">
        <v>1500</v>
      </c>
      <c r="M22" s="45">
        <f>H22*1.2</f>
        <v>1800</v>
      </c>
      <c r="N22" s="45">
        <f>H22*0.8</f>
        <v>1200</v>
      </c>
    </row>
    <row r="23" spans="2:14" x14ac:dyDescent="0.45">
      <c r="C23" s="38" t="s">
        <v>289</v>
      </c>
      <c r="E23" s="38" t="s">
        <v>290</v>
      </c>
      <c r="F23" s="39" cm="1">
        <f t="array" ref="F23">INDEX(H23:W23,$E$2)</f>
        <v>2.5000000000000001E-2</v>
      </c>
      <c r="H23" s="17">
        <v>2.5000000000000001E-2</v>
      </c>
      <c r="I23" s="17">
        <v>2.5000000000000001E-2</v>
      </c>
      <c r="J23" s="17">
        <v>2.5000000000000001E-2</v>
      </c>
      <c r="K23" s="17">
        <v>2.5000000000000001E-2</v>
      </c>
      <c r="L23" s="17">
        <v>2.5000000000000001E-2</v>
      </c>
      <c r="M23" s="17">
        <v>2.5000000000000001E-2</v>
      </c>
      <c r="N23" s="17">
        <v>2.5000000000000001E-2</v>
      </c>
    </row>
    <row r="25" spans="2:14" x14ac:dyDescent="0.45">
      <c r="C25" s="38" t="s">
        <v>292</v>
      </c>
      <c r="E25" s="38" t="s">
        <v>293</v>
      </c>
      <c r="F25" s="45" cm="1">
        <f t="array" ref="F25">INDEX(H25:W25,$E$2)</f>
        <v>20000</v>
      </c>
      <c r="H25" s="15">
        <v>20000</v>
      </c>
      <c r="I25" s="15">
        <v>20000</v>
      </c>
      <c r="J25" s="15">
        <v>20000</v>
      </c>
      <c r="K25" s="45">
        <f>H25*1.2</f>
        <v>24000</v>
      </c>
      <c r="L25" s="45">
        <f>H25*0.8</f>
        <v>16000</v>
      </c>
      <c r="M25" s="15">
        <v>20000</v>
      </c>
      <c r="N25" s="15">
        <v>20000</v>
      </c>
    </row>
  </sheetData>
  <conditionalFormatting sqref="A1:XFD1048576">
    <cfRule type="expression" dxfId="27" priority="1">
      <formula>AND(A1&lt;&gt;"",A1=FALSE)</formula>
    </cfRule>
    <cfRule type="expression" dxfId="26" priority="2">
      <formula>A1=TRUE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9E28C-70C4-48AA-8B90-E019FD33A94F}">
  <dimension ref="A2:CA126"/>
  <sheetViews>
    <sheetView workbookViewId="0">
      <pane xSplit="9" ySplit="12" topLeftCell="J13" activePane="bottomRight" state="frozen"/>
      <selection pane="topRight" activeCell="J1" sqref="J1"/>
      <selection pane="bottomLeft" activeCell="A13" sqref="A13"/>
      <selection pane="bottomRight" activeCell="A37" sqref="A37"/>
    </sheetView>
  </sheetViews>
  <sheetFormatPr defaultColWidth="0" defaultRowHeight="14.25" x14ac:dyDescent="0.45"/>
  <cols>
    <col min="1" max="3" width="1.9296875" customWidth="1"/>
    <col min="4" max="4" width="26" customWidth="1"/>
    <col min="5" max="5" width="9.06640625" customWidth="1"/>
    <col min="6" max="6" width="12.86328125" customWidth="1"/>
    <col min="7" max="7" width="10.53125" customWidth="1"/>
    <col min="8" max="8" width="13.59765625" customWidth="1"/>
    <col min="9" max="9" width="9.06640625" customWidth="1"/>
    <col min="10" max="79" width="11.796875" customWidth="1"/>
    <col min="80" max="16384" width="9.06640625" hidden="1"/>
  </cols>
  <sheetData>
    <row r="2" spans="2:79" x14ac:dyDescent="0.45">
      <c r="B2" s="18" t="s">
        <v>138</v>
      </c>
      <c r="C2" s="18"/>
      <c r="D2" s="18"/>
      <c r="E2" s="18"/>
      <c r="F2" s="18"/>
      <c r="G2" s="18"/>
      <c r="H2" s="18" t="s">
        <v>155</v>
      </c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</row>
    <row r="3" spans="2:79" x14ac:dyDescent="0.45">
      <c r="C3" t="s">
        <v>139</v>
      </c>
      <c r="E3" t="s">
        <v>141</v>
      </c>
      <c r="J3" cm="1">
        <f t="array" ref="J3:CA3">_xlfn.SEQUENCE(,70)</f>
        <v>1</v>
      </c>
      <c r="K3">
        <v>2</v>
      </c>
      <c r="L3">
        <v>3</v>
      </c>
      <c r="M3">
        <v>4</v>
      </c>
      <c r="N3">
        <v>5</v>
      </c>
      <c r="O3">
        <v>6</v>
      </c>
      <c r="P3">
        <v>7</v>
      </c>
      <c r="Q3">
        <v>8</v>
      </c>
      <c r="R3">
        <v>9</v>
      </c>
      <c r="S3">
        <v>10</v>
      </c>
      <c r="T3">
        <v>11</v>
      </c>
      <c r="U3">
        <v>12</v>
      </c>
      <c r="V3">
        <v>13</v>
      </c>
      <c r="W3">
        <v>14</v>
      </c>
      <c r="X3">
        <v>15</v>
      </c>
      <c r="Y3">
        <v>16</v>
      </c>
      <c r="Z3">
        <v>17</v>
      </c>
      <c r="AA3">
        <v>18</v>
      </c>
      <c r="AB3">
        <v>19</v>
      </c>
      <c r="AC3">
        <v>20</v>
      </c>
      <c r="AD3">
        <v>21</v>
      </c>
      <c r="AE3">
        <v>22</v>
      </c>
      <c r="AF3">
        <v>23</v>
      </c>
      <c r="AG3">
        <v>24</v>
      </c>
      <c r="AH3">
        <v>25</v>
      </c>
      <c r="AI3">
        <v>26</v>
      </c>
      <c r="AJ3">
        <v>27</v>
      </c>
      <c r="AK3">
        <v>28</v>
      </c>
      <c r="AL3">
        <v>29</v>
      </c>
      <c r="AM3">
        <v>30</v>
      </c>
      <c r="AN3">
        <v>31</v>
      </c>
      <c r="AO3">
        <v>32</v>
      </c>
      <c r="AP3">
        <v>33</v>
      </c>
      <c r="AQ3">
        <v>34</v>
      </c>
      <c r="AR3">
        <v>35</v>
      </c>
      <c r="AS3">
        <v>36</v>
      </c>
      <c r="AT3">
        <v>37</v>
      </c>
      <c r="AU3">
        <v>38</v>
      </c>
      <c r="AV3">
        <v>39</v>
      </c>
      <c r="AW3">
        <v>40</v>
      </c>
      <c r="AX3">
        <v>41</v>
      </c>
      <c r="AY3">
        <v>42</v>
      </c>
      <c r="AZ3">
        <v>43</v>
      </c>
      <c r="BA3">
        <v>44</v>
      </c>
      <c r="BB3">
        <v>45</v>
      </c>
      <c r="BC3">
        <v>46</v>
      </c>
      <c r="BD3">
        <v>47</v>
      </c>
      <c r="BE3">
        <v>48</v>
      </c>
      <c r="BF3">
        <v>49</v>
      </c>
      <c r="BG3">
        <v>50</v>
      </c>
      <c r="BH3">
        <v>51</v>
      </c>
      <c r="BI3">
        <v>52</v>
      </c>
      <c r="BJ3">
        <v>53</v>
      </c>
      <c r="BK3">
        <v>54</v>
      </c>
      <c r="BL3">
        <v>55</v>
      </c>
      <c r="BM3">
        <v>56</v>
      </c>
      <c r="BN3">
        <v>57</v>
      </c>
      <c r="BO3">
        <v>58</v>
      </c>
      <c r="BP3">
        <v>59</v>
      </c>
      <c r="BQ3">
        <v>60</v>
      </c>
      <c r="BR3">
        <v>61</v>
      </c>
      <c r="BS3">
        <v>62</v>
      </c>
      <c r="BT3">
        <v>63</v>
      </c>
      <c r="BU3">
        <v>64</v>
      </c>
      <c r="BV3">
        <v>65</v>
      </c>
      <c r="BW3">
        <v>66</v>
      </c>
      <c r="BX3">
        <v>67</v>
      </c>
      <c r="BY3">
        <v>68</v>
      </c>
      <c r="BZ3">
        <v>69</v>
      </c>
      <c r="CA3">
        <v>70</v>
      </c>
    </row>
    <row r="4" spans="2:79" x14ac:dyDescent="0.45">
      <c r="C4" t="s">
        <v>140</v>
      </c>
      <c r="E4" t="s">
        <v>142</v>
      </c>
      <c r="F4" s="22">
        <f>'OFSW Assumptions'!F7</f>
        <v>24</v>
      </c>
      <c r="H4">
        <f>SUM(J4:CA4)</f>
        <v>24</v>
      </c>
      <c r="J4">
        <f>(J3&lt;=$F$4)*1</f>
        <v>1</v>
      </c>
      <c r="K4">
        <f t="shared" ref="K4:BV4" si="0">(K3&lt;=$F$4)*1</f>
        <v>1</v>
      </c>
      <c r="L4">
        <f t="shared" si="0"/>
        <v>1</v>
      </c>
      <c r="M4">
        <f t="shared" si="0"/>
        <v>1</v>
      </c>
      <c r="N4">
        <f t="shared" si="0"/>
        <v>1</v>
      </c>
      <c r="O4">
        <f t="shared" si="0"/>
        <v>1</v>
      </c>
      <c r="P4">
        <f t="shared" si="0"/>
        <v>1</v>
      </c>
      <c r="Q4">
        <f t="shared" si="0"/>
        <v>1</v>
      </c>
      <c r="R4">
        <f t="shared" si="0"/>
        <v>1</v>
      </c>
      <c r="S4">
        <f t="shared" si="0"/>
        <v>1</v>
      </c>
      <c r="T4">
        <f t="shared" si="0"/>
        <v>1</v>
      </c>
      <c r="U4">
        <f t="shared" si="0"/>
        <v>1</v>
      </c>
      <c r="V4">
        <f t="shared" si="0"/>
        <v>1</v>
      </c>
      <c r="W4">
        <f t="shared" si="0"/>
        <v>1</v>
      </c>
      <c r="X4">
        <f t="shared" si="0"/>
        <v>1</v>
      </c>
      <c r="Y4">
        <f t="shared" si="0"/>
        <v>1</v>
      </c>
      <c r="Z4">
        <f t="shared" si="0"/>
        <v>1</v>
      </c>
      <c r="AA4">
        <f t="shared" si="0"/>
        <v>1</v>
      </c>
      <c r="AB4">
        <f t="shared" si="0"/>
        <v>1</v>
      </c>
      <c r="AC4">
        <f t="shared" si="0"/>
        <v>1</v>
      </c>
      <c r="AD4">
        <f t="shared" si="0"/>
        <v>1</v>
      </c>
      <c r="AE4">
        <f t="shared" si="0"/>
        <v>1</v>
      </c>
      <c r="AF4">
        <f t="shared" si="0"/>
        <v>1</v>
      </c>
      <c r="AG4">
        <f t="shared" si="0"/>
        <v>1</v>
      </c>
      <c r="AH4">
        <f t="shared" si="0"/>
        <v>0</v>
      </c>
      <c r="AI4">
        <f t="shared" si="0"/>
        <v>0</v>
      </c>
      <c r="AJ4">
        <f t="shared" si="0"/>
        <v>0</v>
      </c>
      <c r="AK4">
        <f t="shared" si="0"/>
        <v>0</v>
      </c>
      <c r="AL4">
        <f t="shared" si="0"/>
        <v>0</v>
      </c>
      <c r="AM4">
        <f t="shared" si="0"/>
        <v>0</v>
      </c>
      <c r="AN4">
        <f t="shared" si="0"/>
        <v>0</v>
      </c>
      <c r="AO4">
        <f t="shared" si="0"/>
        <v>0</v>
      </c>
      <c r="AP4">
        <f t="shared" si="0"/>
        <v>0</v>
      </c>
      <c r="AQ4">
        <f t="shared" si="0"/>
        <v>0</v>
      </c>
      <c r="AR4">
        <f t="shared" si="0"/>
        <v>0</v>
      </c>
      <c r="AS4">
        <f t="shared" si="0"/>
        <v>0</v>
      </c>
      <c r="AT4">
        <f t="shared" si="0"/>
        <v>0</v>
      </c>
      <c r="AU4">
        <f t="shared" si="0"/>
        <v>0</v>
      </c>
      <c r="AV4">
        <f t="shared" si="0"/>
        <v>0</v>
      </c>
      <c r="AW4">
        <f t="shared" si="0"/>
        <v>0</v>
      </c>
      <c r="AX4">
        <f t="shared" si="0"/>
        <v>0</v>
      </c>
      <c r="AY4">
        <f t="shared" si="0"/>
        <v>0</v>
      </c>
      <c r="AZ4">
        <f t="shared" si="0"/>
        <v>0</v>
      </c>
      <c r="BA4">
        <f t="shared" si="0"/>
        <v>0</v>
      </c>
      <c r="BB4">
        <f t="shared" si="0"/>
        <v>0</v>
      </c>
      <c r="BC4">
        <f t="shared" si="0"/>
        <v>0</v>
      </c>
      <c r="BD4">
        <f t="shared" si="0"/>
        <v>0</v>
      </c>
      <c r="BE4">
        <f t="shared" si="0"/>
        <v>0</v>
      </c>
      <c r="BF4">
        <f t="shared" si="0"/>
        <v>0</v>
      </c>
      <c r="BG4">
        <f t="shared" si="0"/>
        <v>0</v>
      </c>
      <c r="BH4">
        <f t="shared" si="0"/>
        <v>0</v>
      </c>
      <c r="BI4">
        <f t="shared" si="0"/>
        <v>0</v>
      </c>
      <c r="BJ4">
        <f t="shared" si="0"/>
        <v>0</v>
      </c>
      <c r="BK4">
        <f t="shared" si="0"/>
        <v>0</v>
      </c>
      <c r="BL4">
        <f t="shared" si="0"/>
        <v>0</v>
      </c>
      <c r="BM4">
        <f t="shared" si="0"/>
        <v>0</v>
      </c>
      <c r="BN4">
        <f t="shared" si="0"/>
        <v>0</v>
      </c>
      <c r="BO4">
        <f t="shared" si="0"/>
        <v>0</v>
      </c>
      <c r="BP4">
        <f t="shared" si="0"/>
        <v>0</v>
      </c>
      <c r="BQ4">
        <f t="shared" si="0"/>
        <v>0</v>
      </c>
      <c r="BR4">
        <f t="shared" si="0"/>
        <v>0</v>
      </c>
      <c r="BS4">
        <f t="shared" si="0"/>
        <v>0</v>
      </c>
      <c r="BT4">
        <f t="shared" si="0"/>
        <v>0</v>
      </c>
      <c r="BU4">
        <f t="shared" si="0"/>
        <v>0</v>
      </c>
      <c r="BV4">
        <f t="shared" si="0"/>
        <v>0</v>
      </c>
      <c r="BW4">
        <f>(BW3&lt;=$F$4)*1</f>
        <v>0</v>
      </c>
      <c r="BX4">
        <f>(BX3&lt;=$F$4)*1</f>
        <v>0</v>
      </c>
      <c r="BY4">
        <f>(BY3&lt;=$F$4)*1</f>
        <v>0</v>
      </c>
      <c r="BZ4">
        <f>(BZ3&lt;=$F$4)*1</f>
        <v>0</v>
      </c>
      <c r="CA4">
        <f>(CA3&lt;=$F$4)*1</f>
        <v>0</v>
      </c>
    </row>
    <row r="5" spans="2:79" x14ac:dyDescent="0.45">
      <c r="C5" t="s">
        <v>143</v>
      </c>
      <c r="E5" t="s">
        <v>123</v>
      </c>
      <c r="F5" s="22">
        <f>'Development Pipeline Assumption'!F12</f>
        <v>1</v>
      </c>
      <c r="G5" s="22">
        <f>'Development Pipeline Assumption'!F13</f>
        <v>6</v>
      </c>
      <c r="J5">
        <f>IF(J4,$F$5,$G$5)</f>
        <v>1</v>
      </c>
      <c r="K5">
        <f t="shared" ref="K5:BV5" si="1">IF(K4,$F$5,$G$5)</f>
        <v>1</v>
      </c>
      <c r="L5">
        <f t="shared" si="1"/>
        <v>1</v>
      </c>
      <c r="M5">
        <f t="shared" si="1"/>
        <v>1</v>
      </c>
      <c r="N5">
        <f t="shared" si="1"/>
        <v>1</v>
      </c>
      <c r="O5">
        <f t="shared" si="1"/>
        <v>1</v>
      </c>
      <c r="P5">
        <f t="shared" si="1"/>
        <v>1</v>
      </c>
      <c r="Q5">
        <f t="shared" si="1"/>
        <v>1</v>
      </c>
      <c r="R5">
        <f t="shared" si="1"/>
        <v>1</v>
      </c>
      <c r="S5">
        <f t="shared" si="1"/>
        <v>1</v>
      </c>
      <c r="T5">
        <f t="shared" si="1"/>
        <v>1</v>
      </c>
      <c r="U5">
        <f t="shared" si="1"/>
        <v>1</v>
      </c>
      <c r="V5">
        <f t="shared" si="1"/>
        <v>1</v>
      </c>
      <c r="W5">
        <f t="shared" si="1"/>
        <v>1</v>
      </c>
      <c r="X5">
        <f t="shared" si="1"/>
        <v>1</v>
      </c>
      <c r="Y5">
        <f t="shared" si="1"/>
        <v>1</v>
      </c>
      <c r="Z5">
        <f t="shared" si="1"/>
        <v>1</v>
      </c>
      <c r="AA5">
        <f t="shared" si="1"/>
        <v>1</v>
      </c>
      <c r="AB5">
        <f t="shared" si="1"/>
        <v>1</v>
      </c>
      <c r="AC5">
        <f t="shared" si="1"/>
        <v>1</v>
      </c>
      <c r="AD5">
        <f t="shared" si="1"/>
        <v>1</v>
      </c>
      <c r="AE5">
        <f t="shared" si="1"/>
        <v>1</v>
      </c>
      <c r="AF5">
        <f t="shared" si="1"/>
        <v>1</v>
      </c>
      <c r="AG5">
        <f t="shared" si="1"/>
        <v>1</v>
      </c>
      <c r="AH5">
        <f t="shared" si="1"/>
        <v>6</v>
      </c>
      <c r="AI5">
        <f t="shared" si="1"/>
        <v>6</v>
      </c>
      <c r="AJ5">
        <f t="shared" si="1"/>
        <v>6</v>
      </c>
      <c r="AK5">
        <f t="shared" si="1"/>
        <v>6</v>
      </c>
      <c r="AL5">
        <f t="shared" si="1"/>
        <v>6</v>
      </c>
      <c r="AM5">
        <f t="shared" si="1"/>
        <v>6</v>
      </c>
      <c r="AN5">
        <f t="shared" si="1"/>
        <v>6</v>
      </c>
      <c r="AO5">
        <f t="shared" si="1"/>
        <v>6</v>
      </c>
      <c r="AP5">
        <f t="shared" si="1"/>
        <v>6</v>
      </c>
      <c r="AQ5">
        <f t="shared" si="1"/>
        <v>6</v>
      </c>
      <c r="AR5">
        <f t="shared" si="1"/>
        <v>6</v>
      </c>
      <c r="AS5">
        <f t="shared" si="1"/>
        <v>6</v>
      </c>
      <c r="AT5">
        <f t="shared" si="1"/>
        <v>6</v>
      </c>
      <c r="AU5">
        <f t="shared" si="1"/>
        <v>6</v>
      </c>
      <c r="AV5">
        <f t="shared" si="1"/>
        <v>6</v>
      </c>
      <c r="AW5">
        <f t="shared" si="1"/>
        <v>6</v>
      </c>
      <c r="AX5">
        <f t="shared" si="1"/>
        <v>6</v>
      </c>
      <c r="AY5">
        <f t="shared" si="1"/>
        <v>6</v>
      </c>
      <c r="AZ5">
        <f t="shared" si="1"/>
        <v>6</v>
      </c>
      <c r="BA5">
        <f t="shared" si="1"/>
        <v>6</v>
      </c>
      <c r="BB5">
        <f t="shared" si="1"/>
        <v>6</v>
      </c>
      <c r="BC5">
        <f t="shared" si="1"/>
        <v>6</v>
      </c>
      <c r="BD5">
        <f t="shared" si="1"/>
        <v>6</v>
      </c>
      <c r="BE5">
        <f t="shared" si="1"/>
        <v>6</v>
      </c>
      <c r="BF5">
        <f t="shared" si="1"/>
        <v>6</v>
      </c>
      <c r="BG5">
        <f t="shared" si="1"/>
        <v>6</v>
      </c>
      <c r="BH5">
        <f t="shared" si="1"/>
        <v>6</v>
      </c>
      <c r="BI5">
        <f t="shared" si="1"/>
        <v>6</v>
      </c>
      <c r="BJ5">
        <f t="shared" si="1"/>
        <v>6</v>
      </c>
      <c r="BK5">
        <f t="shared" si="1"/>
        <v>6</v>
      </c>
      <c r="BL5">
        <f t="shared" si="1"/>
        <v>6</v>
      </c>
      <c r="BM5">
        <f t="shared" si="1"/>
        <v>6</v>
      </c>
      <c r="BN5">
        <f t="shared" si="1"/>
        <v>6</v>
      </c>
      <c r="BO5">
        <f t="shared" si="1"/>
        <v>6</v>
      </c>
      <c r="BP5">
        <f t="shared" si="1"/>
        <v>6</v>
      </c>
      <c r="BQ5">
        <f t="shared" si="1"/>
        <v>6</v>
      </c>
      <c r="BR5">
        <f t="shared" si="1"/>
        <v>6</v>
      </c>
      <c r="BS5">
        <f t="shared" si="1"/>
        <v>6</v>
      </c>
      <c r="BT5">
        <f t="shared" si="1"/>
        <v>6</v>
      </c>
      <c r="BU5">
        <f t="shared" si="1"/>
        <v>6</v>
      </c>
      <c r="BV5">
        <f t="shared" si="1"/>
        <v>6</v>
      </c>
      <c r="BW5">
        <f>IF(BW4,$F$5,$G$5)</f>
        <v>6</v>
      </c>
      <c r="BX5">
        <f>IF(BX4,$F$5,$G$5)</f>
        <v>6</v>
      </c>
      <c r="BY5">
        <f>IF(BY4,$F$5,$G$5)</f>
        <v>6</v>
      </c>
      <c r="BZ5">
        <f>IF(BZ4,$F$5,$G$5)</f>
        <v>6</v>
      </c>
      <c r="CA5">
        <f>IF(CA4,$F$5,$G$5)</f>
        <v>6</v>
      </c>
    </row>
    <row r="6" spans="2:79" x14ac:dyDescent="0.45">
      <c r="C6" t="s">
        <v>144</v>
      </c>
      <c r="E6" t="s">
        <v>122</v>
      </c>
      <c r="J6" s="1">
        <f>I7+1</f>
        <v>44927</v>
      </c>
      <c r="K6" s="1">
        <f t="shared" ref="K6:BV6" si="2">J7+1</f>
        <v>44958</v>
      </c>
      <c r="L6" s="1">
        <f t="shared" si="2"/>
        <v>44986</v>
      </c>
      <c r="M6" s="1">
        <f t="shared" si="2"/>
        <v>45017</v>
      </c>
      <c r="N6" s="1">
        <f t="shared" si="2"/>
        <v>45047</v>
      </c>
      <c r="O6" s="1">
        <f t="shared" si="2"/>
        <v>45078</v>
      </c>
      <c r="P6" s="1">
        <f t="shared" si="2"/>
        <v>45108</v>
      </c>
      <c r="Q6" s="1">
        <f t="shared" si="2"/>
        <v>45139</v>
      </c>
      <c r="R6" s="1">
        <f t="shared" si="2"/>
        <v>45170</v>
      </c>
      <c r="S6" s="1">
        <f t="shared" si="2"/>
        <v>45200</v>
      </c>
      <c r="T6" s="1">
        <f t="shared" si="2"/>
        <v>45231</v>
      </c>
      <c r="U6" s="1">
        <f t="shared" si="2"/>
        <v>45261</v>
      </c>
      <c r="V6" s="1">
        <f t="shared" si="2"/>
        <v>45292</v>
      </c>
      <c r="W6" s="1">
        <f t="shared" si="2"/>
        <v>45323</v>
      </c>
      <c r="X6" s="1">
        <f t="shared" si="2"/>
        <v>45352</v>
      </c>
      <c r="Y6" s="1">
        <f t="shared" si="2"/>
        <v>45383</v>
      </c>
      <c r="Z6" s="1">
        <f t="shared" si="2"/>
        <v>45413</v>
      </c>
      <c r="AA6" s="1">
        <f t="shared" si="2"/>
        <v>45444</v>
      </c>
      <c r="AB6" s="1">
        <f t="shared" si="2"/>
        <v>45474</v>
      </c>
      <c r="AC6" s="1">
        <f t="shared" si="2"/>
        <v>45505</v>
      </c>
      <c r="AD6" s="1">
        <f t="shared" si="2"/>
        <v>45536</v>
      </c>
      <c r="AE6" s="1">
        <f t="shared" si="2"/>
        <v>45566</v>
      </c>
      <c r="AF6" s="1">
        <f t="shared" si="2"/>
        <v>45597</v>
      </c>
      <c r="AG6" s="1">
        <f t="shared" si="2"/>
        <v>45627</v>
      </c>
      <c r="AH6" s="1">
        <f t="shared" si="2"/>
        <v>45658</v>
      </c>
      <c r="AI6" s="1">
        <f t="shared" si="2"/>
        <v>45839</v>
      </c>
      <c r="AJ6" s="1">
        <f t="shared" si="2"/>
        <v>46023</v>
      </c>
      <c r="AK6" s="1">
        <f t="shared" si="2"/>
        <v>46204</v>
      </c>
      <c r="AL6" s="1">
        <f t="shared" si="2"/>
        <v>46388</v>
      </c>
      <c r="AM6" s="1">
        <f t="shared" si="2"/>
        <v>46569</v>
      </c>
      <c r="AN6" s="1">
        <f t="shared" si="2"/>
        <v>46753</v>
      </c>
      <c r="AO6" s="1">
        <f t="shared" si="2"/>
        <v>46935</v>
      </c>
      <c r="AP6" s="1">
        <f t="shared" si="2"/>
        <v>47119</v>
      </c>
      <c r="AQ6" s="1">
        <f t="shared" si="2"/>
        <v>47300</v>
      </c>
      <c r="AR6" s="1">
        <f t="shared" si="2"/>
        <v>47484</v>
      </c>
      <c r="AS6" s="1">
        <f t="shared" si="2"/>
        <v>47665</v>
      </c>
      <c r="AT6" s="1">
        <f t="shared" si="2"/>
        <v>47849</v>
      </c>
      <c r="AU6" s="1">
        <f t="shared" si="2"/>
        <v>48030</v>
      </c>
      <c r="AV6" s="1">
        <f t="shared" si="2"/>
        <v>48214</v>
      </c>
      <c r="AW6" s="1">
        <f t="shared" si="2"/>
        <v>48396</v>
      </c>
      <c r="AX6" s="1">
        <f t="shared" si="2"/>
        <v>48580</v>
      </c>
      <c r="AY6" s="1">
        <f t="shared" si="2"/>
        <v>48761</v>
      </c>
      <c r="AZ6" s="1">
        <f t="shared" si="2"/>
        <v>48945</v>
      </c>
      <c r="BA6" s="1">
        <f t="shared" si="2"/>
        <v>49126</v>
      </c>
      <c r="BB6" s="1">
        <f t="shared" si="2"/>
        <v>49310</v>
      </c>
      <c r="BC6" s="1">
        <f t="shared" si="2"/>
        <v>49491</v>
      </c>
      <c r="BD6" s="1">
        <f t="shared" si="2"/>
        <v>49675</v>
      </c>
      <c r="BE6" s="1">
        <f t="shared" si="2"/>
        <v>49857</v>
      </c>
      <c r="BF6" s="1">
        <f t="shared" si="2"/>
        <v>50041</v>
      </c>
      <c r="BG6" s="1">
        <f t="shared" si="2"/>
        <v>50222</v>
      </c>
      <c r="BH6" s="1">
        <f t="shared" si="2"/>
        <v>50406</v>
      </c>
      <c r="BI6" s="1">
        <f t="shared" si="2"/>
        <v>50587</v>
      </c>
      <c r="BJ6" s="1">
        <f t="shared" si="2"/>
        <v>50771</v>
      </c>
      <c r="BK6" s="1">
        <f t="shared" si="2"/>
        <v>50952</v>
      </c>
      <c r="BL6" s="1">
        <f t="shared" si="2"/>
        <v>51136</v>
      </c>
      <c r="BM6" s="1">
        <f t="shared" si="2"/>
        <v>51318</v>
      </c>
      <c r="BN6" s="1">
        <f t="shared" si="2"/>
        <v>51502</v>
      </c>
      <c r="BO6" s="1">
        <f t="shared" si="2"/>
        <v>51683</v>
      </c>
      <c r="BP6" s="1">
        <f t="shared" si="2"/>
        <v>51867</v>
      </c>
      <c r="BQ6" s="1">
        <f t="shared" si="2"/>
        <v>52048</v>
      </c>
      <c r="BR6" s="1">
        <f t="shared" si="2"/>
        <v>52232</v>
      </c>
      <c r="BS6" s="1">
        <f t="shared" si="2"/>
        <v>52413</v>
      </c>
      <c r="BT6" s="1">
        <f t="shared" si="2"/>
        <v>52597</v>
      </c>
      <c r="BU6" s="1">
        <f t="shared" si="2"/>
        <v>52779</v>
      </c>
      <c r="BV6" s="1">
        <f t="shared" si="2"/>
        <v>52963</v>
      </c>
      <c r="BW6" s="1">
        <f>BV7+1</f>
        <v>53144</v>
      </c>
      <c r="BX6" s="1">
        <f>BW7+1</f>
        <v>53328</v>
      </c>
      <c r="BY6" s="1">
        <f>BX7+1</f>
        <v>53509</v>
      </c>
      <c r="BZ6" s="1">
        <f>BY7+1</f>
        <v>53693</v>
      </c>
      <c r="CA6" s="1">
        <f>BZ7+1</f>
        <v>53874</v>
      </c>
    </row>
    <row r="7" spans="2:79" x14ac:dyDescent="0.45">
      <c r="C7" t="s">
        <v>145</v>
      </c>
      <c r="E7" t="s">
        <v>122</v>
      </c>
      <c r="I7" s="32">
        <f>'Development Pipeline Assumption'!F6-1</f>
        <v>44926</v>
      </c>
      <c r="J7" s="1">
        <f>EDATE(J6,J5)-1</f>
        <v>44957</v>
      </c>
      <c r="K7" s="1">
        <f t="shared" ref="K7:BV7" si="3">EDATE(K6,K5)-1</f>
        <v>44985</v>
      </c>
      <c r="L7" s="1">
        <f t="shared" si="3"/>
        <v>45016</v>
      </c>
      <c r="M7" s="1">
        <f t="shared" si="3"/>
        <v>45046</v>
      </c>
      <c r="N7" s="1">
        <f t="shared" si="3"/>
        <v>45077</v>
      </c>
      <c r="O7" s="1">
        <f t="shared" si="3"/>
        <v>45107</v>
      </c>
      <c r="P7" s="1">
        <f t="shared" si="3"/>
        <v>45138</v>
      </c>
      <c r="Q7" s="1">
        <f t="shared" si="3"/>
        <v>45169</v>
      </c>
      <c r="R7" s="1">
        <f t="shared" si="3"/>
        <v>45199</v>
      </c>
      <c r="S7" s="1">
        <f t="shared" si="3"/>
        <v>45230</v>
      </c>
      <c r="T7" s="1">
        <f t="shared" si="3"/>
        <v>45260</v>
      </c>
      <c r="U7" s="1">
        <f t="shared" si="3"/>
        <v>45291</v>
      </c>
      <c r="V7" s="1">
        <f t="shared" si="3"/>
        <v>45322</v>
      </c>
      <c r="W7" s="1">
        <f t="shared" si="3"/>
        <v>45351</v>
      </c>
      <c r="X7" s="1">
        <f t="shared" si="3"/>
        <v>45382</v>
      </c>
      <c r="Y7" s="1">
        <f t="shared" si="3"/>
        <v>45412</v>
      </c>
      <c r="Z7" s="1">
        <f t="shared" si="3"/>
        <v>45443</v>
      </c>
      <c r="AA7" s="1">
        <f t="shared" si="3"/>
        <v>45473</v>
      </c>
      <c r="AB7" s="1">
        <f t="shared" si="3"/>
        <v>45504</v>
      </c>
      <c r="AC7" s="1">
        <f t="shared" si="3"/>
        <v>45535</v>
      </c>
      <c r="AD7" s="1">
        <f t="shared" si="3"/>
        <v>45565</v>
      </c>
      <c r="AE7" s="1">
        <f t="shared" si="3"/>
        <v>45596</v>
      </c>
      <c r="AF7" s="1">
        <f t="shared" si="3"/>
        <v>45626</v>
      </c>
      <c r="AG7" s="1">
        <f t="shared" si="3"/>
        <v>45657</v>
      </c>
      <c r="AH7" s="1">
        <f t="shared" si="3"/>
        <v>45838</v>
      </c>
      <c r="AI7" s="1">
        <f t="shared" si="3"/>
        <v>46022</v>
      </c>
      <c r="AJ7" s="1">
        <f t="shared" si="3"/>
        <v>46203</v>
      </c>
      <c r="AK7" s="1">
        <f t="shared" si="3"/>
        <v>46387</v>
      </c>
      <c r="AL7" s="1">
        <f t="shared" si="3"/>
        <v>46568</v>
      </c>
      <c r="AM7" s="1">
        <f t="shared" si="3"/>
        <v>46752</v>
      </c>
      <c r="AN7" s="1">
        <f t="shared" si="3"/>
        <v>46934</v>
      </c>
      <c r="AO7" s="1">
        <f t="shared" si="3"/>
        <v>47118</v>
      </c>
      <c r="AP7" s="1">
        <f t="shared" si="3"/>
        <v>47299</v>
      </c>
      <c r="AQ7" s="1">
        <f t="shared" si="3"/>
        <v>47483</v>
      </c>
      <c r="AR7" s="1">
        <f t="shared" si="3"/>
        <v>47664</v>
      </c>
      <c r="AS7" s="1">
        <f t="shared" si="3"/>
        <v>47848</v>
      </c>
      <c r="AT7" s="1">
        <f t="shared" si="3"/>
        <v>48029</v>
      </c>
      <c r="AU7" s="1">
        <f t="shared" si="3"/>
        <v>48213</v>
      </c>
      <c r="AV7" s="1">
        <f t="shared" si="3"/>
        <v>48395</v>
      </c>
      <c r="AW7" s="1">
        <f t="shared" si="3"/>
        <v>48579</v>
      </c>
      <c r="AX7" s="1">
        <f t="shared" si="3"/>
        <v>48760</v>
      </c>
      <c r="AY7" s="1">
        <f t="shared" si="3"/>
        <v>48944</v>
      </c>
      <c r="AZ7" s="1">
        <f t="shared" si="3"/>
        <v>49125</v>
      </c>
      <c r="BA7" s="1">
        <f t="shared" si="3"/>
        <v>49309</v>
      </c>
      <c r="BB7" s="1">
        <f t="shared" si="3"/>
        <v>49490</v>
      </c>
      <c r="BC7" s="1">
        <f t="shared" si="3"/>
        <v>49674</v>
      </c>
      <c r="BD7" s="1">
        <f t="shared" si="3"/>
        <v>49856</v>
      </c>
      <c r="BE7" s="1">
        <f t="shared" si="3"/>
        <v>50040</v>
      </c>
      <c r="BF7" s="1">
        <f t="shared" si="3"/>
        <v>50221</v>
      </c>
      <c r="BG7" s="1">
        <f t="shared" si="3"/>
        <v>50405</v>
      </c>
      <c r="BH7" s="1">
        <f t="shared" si="3"/>
        <v>50586</v>
      </c>
      <c r="BI7" s="1">
        <f t="shared" si="3"/>
        <v>50770</v>
      </c>
      <c r="BJ7" s="1">
        <f t="shared" si="3"/>
        <v>50951</v>
      </c>
      <c r="BK7" s="1">
        <f t="shared" si="3"/>
        <v>51135</v>
      </c>
      <c r="BL7" s="1">
        <f t="shared" si="3"/>
        <v>51317</v>
      </c>
      <c r="BM7" s="1">
        <f t="shared" si="3"/>
        <v>51501</v>
      </c>
      <c r="BN7" s="1">
        <f t="shared" si="3"/>
        <v>51682</v>
      </c>
      <c r="BO7" s="1">
        <f t="shared" si="3"/>
        <v>51866</v>
      </c>
      <c r="BP7" s="1">
        <f t="shared" si="3"/>
        <v>52047</v>
      </c>
      <c r="BQ7" s="1">
        <f t="shared" si="3"/>
        <v>52231</v>
      </c>
      <c r="BR7" s="1">
        <f t="shared" si="3"/>
        <v>52412</v>
      </c>
      <c r="BS7" s="1">
        <f t="shared" si="3"/>
        <v>52596</v>
      </c>
      <c r="BT7" s="1">
        <f t="shared" si="3"/>
        <v>52778</v>
      </c>
      <c r="BU7" s="1">
        <f t="shared" si="3"/>
        <v>52962</v>
      </c>
      <c r="BV7" s="1">
        <f t="shared" si="3"/>
        <v>53143</v>
      </c>
      <c r="BW7" s="1">
        <f>EDATE(BW6,BW5)-1</f>
        <v>53327</v>
      </c>
      <c r="BX7" s="1">
        <f>EDATE(BX6,BX5)-1</f>
        <v>53508</v>
      </c>
      <c r="BY7" s="1">
        <f>EDATE(BY6,BY5)-1</f>
        <v>53692</v>
      </c>
      <c r="BZ7" s="1">
        <f>EDATE(BZ6,BZ5)-1</f>
        <v>53873</v>
      </c>
      <c r="CA7" s="1">
        <f>EDATE(CA6,CA5)-1</f>
        <v>54057</v>
      </c>
    </row>
    <row r="8" spans="2:79" x14ac:dyDescent="0.45">
      <c r="C8" t="s">
        <v>146</v>
      </c>
      <c r="E8" t="s">
        <v>147</v>
      </c>
      <c r="J8">
        <f>(J7-J6+1)</f>
        <v>31</v>
      </c>
      <c r="K8">
        <f t="shared" ref="K8:BV8" si="4">(K7-K6+1)</f>
        <v>28</v>
      </c>
      <c r="L8">
        <f t="shared" si="4"/>
        <v>31</v>
      </c>
      <c r="M8">
        <f t="shared" si="4"/>
        <v>30</v>
      </c>
      <c r="N8">
        <f t="shared" si="4"/>
        <v>31</v>
      </c>
      <c r="O8">
        <f t="shared" si="4"/>
        <v>30</v>
      </c>
      <c r="P8">
        <f t="shared" si="4"/>
        <v>31</v>
      </c>
      <c r="Q8">
        <f t="shared" si="4"/>
        <v>31</v>
      </c>
      <c r="R8">
        <f t="shared" si="4"/>
        <v>30</v>
      </c>
      <c r="S8">
        <f t="shared" si="4"/>
        <v>31</v>
      </c>
      <c r="T8">
        <f t="shared" si="4"/>
        <v>30</v>
      </c>
      <c r="U8">
        <f t="shared" si="4"/>
        <v>31</v>
      </c>
      <c r="V8">
        <f t="shared" si="4"/>
        <v>31</v>
      </c>
      <c r="W8">
        <f t="shared" si="4"/>
        <v>29</v>
      </c>
      <c r="X8">
        <f t="shared" si="4"/>
        <v>31</v>
      </c>
      <c r="Y8">
        <f t="shared" si="4"/>
        <v>30</v>
      </c>
      <c r="Z8">
        <f t="shared" si="4"/>
        <v>31</v>
      </c>
      <c r="AA8">
        <f t="shared" si="4"/>
        <v>30</v>
      </c>
      <c r="AB8">
        <f t="shared" si="4"/>
        <v>31</v>
      </c>
      <c r="AC8">
        <f t="shared" si="4"/>
        <v>31</v>
      </c>
      <c r="AD8">
        <f t="shared" si="4"/>
        <v>30</v>
      </c>
      <c r="AE8">
        <f t="shared" si="4"/>
        <v>31</v>
      </c>
      <c r="AF8">
        <f t="shared" si="4"/>
        <v>30</v>
      </c>
      <c r="AG8">
        <f t="shared" si="4"/>
        <v>31</v>
      </c>
      <c r="AH8">
        <f t="shared" si="4"/>
        <v>181</v>
      </c>
      <c r="AI8">
        <f t="shared" si="4"/>
        <v>184</v>
      </c>
      <c r="AJ8">
        <f t="shared" si="4"/>
        <v>181</v>
      </c>
      <c r="AK8">
        <f t="shared" si="4"/>
        <v>184</v>
      </c>
      <c r="AL8">
        <f t="shared" si="4"/>
        <v>181</v>
      </c>
      <c r="AM8">
        <f t="shared" si="4"/>
        <v>184</v>
      </c>
      <c r="AN8">
        <f t="shared" si="4"/>
        <v>182</v>
      </c>
      <c r="AO8">
        <f t="shared" si="4"/>
        <v>184</v>
      </c>
      <c r="AP8">
        <f t="shared" si="4"/>
        <v>181</v>
      </c>
      <c r="AQ8">
        <f t="shared" si="4"/>
        <v>184</v>
      </c>
      <c r="AR8">
        <f t="shared" si="4"/>
        <v>181</v>
      </c>
      <c r="AS8">
        <f t="shared" si="4"/>
        <v>184</v>
      </c>
      <c r="AT8">
        <f t="shared" si="4"/>
        <v>181</v>
      </c>
      <c r="AU8">
        <f t="shared" si="4"/>
        <v>184</v>
      </c>
      <c r="AV8">
        <f t="shared" si="4"/>
        <v>182</v>
      </c>
      <c r="AW8">
        <f t="shared" si="4"/>
        <v>184</v>
      </c>
      <c r="AX8">
        <f t="shared" si="4"/>
        <v>181</v>
      </c>
      <c r="AY8">
        <f t="shared" si="4"/>
        <v>184</v>
      </c>
      <c r="AZ8">
        <f t="shared" si="4"/>
        <v>181</v>
      </c>
      <c r="BA8">
        <f t="shared" si="4"/>
        <v>184</v>
      </c>
      <c r="BB8">
        <f t="shared" si="4"/>
        <v>181</v>
      </c>
      <c r="BC8">
        <f t="shared" si="4"/>
        <v>184</v>
      </c>
      <c r="BD8">
        <f t="shared" si="4"/>
        <v>182</v>
      </c>
      <c r="BE8">
        <f t="shared" si="4"/>
        <v>184</v>
      </c>
      <c r="BF8">
        <f t="shared" si="4"/>
        <v>181</v>
      </c>
      <c r="BG8">
        <f t="shared" si="4"/>
        <v>184</v>
      </c>
      <c r="BH8">
        <f t="shared" si="4"/>
        <v>181</v>
      </c>
      <c r="BI8">
        <f t="shared" si="4"/>
        <v>184</v>
      </c>
      <c r="BJ8">
        <f t="shared" si="4"/>
        <v>181</v>
      </c>
      <c r="BK8">
        <f t="shared" si="4"/>
        <v>184</v>
      </c>
      <c r="BL8">
        <f t="shared" si="4"/>
        <v>182</v>
      </c>
      <c r="BM8">
        <f t="shared" si="4"/>
        <v>184</v>
      </c>
      <c r="BN8">
        <f t="shared" si="4"/>
        <v>181</v>
      </c>
      <c r="BO8">
        <f t="shared" si="4"/>
        <v>184</v>
      </c>
      <c r="BP8">
        <f t="shared" si="4"/>
        <v>181</v>
      </c>
      <c r="BQ8">
        <f t="shared" si="4"/>
        <v>184</v>
      </c>
      <c r="BR8">
        <f t="shared" si="4"/>
        <v>181</v>
      </c>
      <c r="BS8">
        <f t="shared" si="4"/>
        <v>184</v>
      </c>
      <c r="BT8">
        <f t="shared" si="4"/>
        <v>182</v>
      </c>
      <c r="BU8">
        <f t="shared" si="4"/>
        <v>184</v>
      </c>
      <c r="BV8">
        <f t="shared" si="4"/>
        <v>181</v>
      </c>
      <c r="BW8">
        <f>(BW7-BW6+1)</f>
        <v>184</v>
      </c>
      <c r="BX8">
        <f>(BX7-BX6+1)</f>
        <v>181</v>
      </c>
      <c r="BY8">
        <f>(BY7-BY6+1)</f>
        <v>184</v>
      </c>
      <c r="BZ8">
        <f>(BZ7-BZ6+1)</f>
        <v>181</v>
      </c>
      <c r="CA8">
        <f>(CA7-CA6+1)</f>
        <v>184</v>
      </c>
    </row>
    <row r="9" spans="2:79" x14ac:dyDescent="0.45">
      <c r="C9" t="s">
        <v>148</v>
      </c>
      <c r="E9" t="s">
        <v>149</v>
      </c>
      <c r="J9">
        <f>J8*24</f>
        <v>744</v>
      </c>
      <c r="K9">
        <f t="shared" ref="K9:BV9" si="5">K8*24</f>
        <v>672</v>
      </c>
      <c r="L9">
        <f t="shared" si="5"/>
        <v>744</v>
      </c>
      <c r="M9">
        <f t="shared" si="5"/>
        <v>720</v>
      </c>
      <c r="N9">
        <f t="shared" si="5"/>
        <v>744</v>
      </c>
      <c r="O9">
        <f t="shared" si="5"/>
        <v>720</v>
      </c>
      <c r="P9">
        <f t="shared" si="5"/>
        <v>744</v>
      </c>
      <c r="Q9">
        <f t="shared" si="5"/>
        <v>744</v>
      </c>
      <c r="R9">
        <f t="shared" si="5"/>
        <v>720</v>
      </c>
      <c r="S9">
        <f t="shared" si="5"/>
        <v>744</v>
      </c>
      <c r="T9">
        <f t="shared" si="5"/>
        <v>720</v>
      </c>
      <c r="U9">
        <f t="shared" si="5"/>
        <v>744</v>
      </c>
      <c r="V9">
        <f t="shared" si="5"/>
        <v>744</v>
      </c>
      <c r="W9">
        <f t="shared" si="5"/>
        <v>696</v>
      </c>
      <c r="X9">
        <f t="shared" si="5"/>
        <v>744</v>
      </c>
      <c r="Y9">
        <f t="shared" si="5"/>
        <v>720</v>
      </c>
      <c r="Z9">
        <f t="shared" si="5"/>
        <v>744</v>
      </c>
      <c r="AA9">
        <f t="shared" si="5"/>
        <v>720</v>
      </c>
      <c r="AB9">
        <f t="shared" si="5"/>
        <v>744</v>
      </c>
      <c r="AC9">
        <f t="shared" si="5"/>
        <v>744</v>
      </c>
      <c r="AD9">
        <f t="shared" si="5"/>
        <v>720</v>
      </c>
      <c r="AE9">
        <f t="shared" si="5"/>
        <v>744</v>
      </c>
      <c r="AF9">
        <f t="shared" si="5"/>
        <v>720</v>
      </c>
      <c r="AG9">
        <f t="shared" si="5"/>
        <v>744</v>
      </c>
      <c r="AH9">
        <f t="shared" si="5"/>
        <v>4344</v>
      </c>
      <c r="AI9">
        <f t="shared" si="5"/>
        <v>4416</v>
      </c>
      <c r="AJ9">
        <f t="shared" si="5"/>
        <v>4344</v>
      </c>
      <c r="AK9">
        <f t="shared" si="5"/>
        <v>4416</v>
      </c>
      <c r="AL9">
        <f t="shared" si="5"/>
        <v>4344</v>
      </c>
      <c r="AM9">
        <f t="shared" si="5"/>
        <v>4416</v>
      </c>
      <c r="AN9">
        <f t="shared" si="5"/>
        <v>4368</v>
      </c>
      <c r="AO9">
        <f t="shared" si="5"/>
        <v>4416</v>
      </c>
      <c r="AP9">
        <f t="shared" si="5"/>
        <v>4344</v>
      </c>
      <c r="AQ9">
        <f t="shared" si="5"/>
        <v>4416</v>
      </c>
      <c r="AR9">
        <f t="shared" si="5"/>
        <v>4344</v>
      </c>
      <c r="AS9">
        <f t="shared" si="5"/>
        <v>4416</v>
      </c>
      <c r="AT9">
        <f t="shared" si="5"/>
        <v>4344</v>
      </c>
      <c r="AU9">
        <f t="shared" si="5"/>
        <v>4416</v>
      </c>
      <c r="AV9">
        <f t="shared" si="5"/>
        <v>4368</v>
      </c>
      <c r="AW9">
        <f t="shared" si="5"/>
        <v>4416</v>
      </c>
      <c r="AX9">
        <f t="shared" si="5"/>
        <v>4344</v>
      </c>
      <c r="AY9">
        <f t="shared" si="5"/>
        <v>4416</v>
      </c>
      <c r="AZ9">
        <f t="shared" si="5"/>
        <v>4344</v>
      </c>
      <c r="BA9">
        <f t="shared" si="5"/>
        <v>4416</v>
      </c>
      <c r="BB9">
        <f t="shared" si="5"/>
        <v>4344</v>
      </c>
      <c r="BC9">
        <f t="shared" si="5"/>
        <v>4416</v>
      </c>
      <c r="BD9">
        <f t="shared" si="5"/>
        <v>4368</v>
      </c>
      <c r="BE9">
        <f t="shared" si="5"/>
        <v>4416</v>
      </c>
      <c r="BF9">
        <f t="shared" si="5"/>
        <v>4344</v>
      </c>
      <c r="BG9">
        <f t="shared" si="5"/>
        <v>4416</v>
      </c>
      <c r="BH9">
        <f t="shared" si="5"/>
        <v>4344</v>
      </c>
      <c r="BI9">
        <f t="shared" si="5"/>
        <v>4416</v>
      </c>
      <c r="BJ9">
        <f t="shared" si="5"/>
        <v>4344</v>
      </c>
      <c r="BK9">
        <f t="shared" si="5"/>
        <v>4416</v>
      </c>
      <c r="BL9">
        <f t="shared" si="5"/>
        <v>4368</v>
      </c>
      <c r="BM9">
        <f t="shared" si="5"/>
        <v>4416</v>
      </c>
      <c r="BN9">
        <f t="shared" si="5"/>
        <v>4344</v>
      </c>
      <c r="BO9">
        <f t="shared" si="5"/>
        <v>4416</v>
      </c>
      <c r="BP9">
        <f t="shared" si="5"/>
        <v>4344</v>
      </c>
      <c r="BQ9">
        <f t="shared" si="5"/>
        <v>4416</v>
      </c>
      <c r="BR9">
        <f t="shared" si="5"/>
        <v>4344</v>
      </c>
      <c r="BS9">
        <f t="shared" si="5"/>
        <v>4416</v>
      </c>
      <c r="BT9">
        <f t="shared" si="5"/>
        <v>4368</v>
      </c>
      <c r="BU9">
        <f t="shared" si="5"/>
        <v>4416</v>
      </c>
      <c r="BV9">
        <f t="shared" si="5"/>
        <v>4344</v>
      </c>
      <c r="BW9">
        <f>BW8*24</f>
        <v>4416</v>
      </c>
      <c r="BX9">
        <f>BX8*24</f>
        <v>4344</v>
      </c>
      <c r="BY9">
        <f>BY8*24</f>
        <v>4416</v>
      </c>
      <c r="BZ9">
        <f>BZ8*24</f>
        <v>4344</v>
      </c>
      <c r="CA9">
        <f>CA8*24</f>
        <v>4416</v>
      </c>
    </row>
    <row r="10" spans="2:79" x14ac:dyDescent="0.45">
      <c r="C10" t="s">
        <v>150</v>
      </c>
      <c r="E10" t="s">
        <v>151</v>
      </c>
      <c r="J10">
        <f>I10+NOT(J4)</f>
        <v>0</v>
      </c>
      <c r="K10">
        <f t="shared" ref="K10:BV10" si="6">J10+NOT(K4)</f>
        <v>0</v>
      </c>
      <c r="L10">
        <f t="shared" si="6"/>
        <v>0</v>
      </c>
      <c r="M10">
        <f t="shared" si="6"/>
        <v>0</v>
      </c>
      <c r="N10">
        <f t="shared" si="6"/>
        <v>0</v>
      </c>
      <c r="O10">
        <f t="shared" si="6"/>
        <v>0</v>
      </c>
      <c r="P10">
        <f t="shared" si="6"/>
        <v>0</v>
      </c>
      <c r="Q10">
        <f t="shared" si="6"/>
        <v>0</v>
      </c>
      <c r="R10">
        <f t="shared" si="6"/>
        <v>0</v>
      </c>
      <c r="S10">
        <f t="shared" si="6"/>
        <v>0</v>
      </c>
      <c r="T10">
        <f t="shared" si="6"/>
        <v>0</v>
      </c>
      <c r="U10">
        <f t="shared" si="6"/>
        <v>0</v>
      </c>
      <c r="V10">
        <f t="shared" si="6"/>
        <v>0</v>
      </c>
      <c r="W10">
        <f t="shared" si="6"/>
        <v>0</v>
      </c>
      <c r="X10">
        <f t="shared" si="6"/>
        <v>0</v>
      </c>
      <c r="Y10">
        <f t="shared" si="6"/>
        <v>0</v>
      </c>
      <c r="Z10">
        <f t="shared" si="6"/>
        <v>0</v>
      </c>
      <c r="AA10">
        <f t="shared" si="6"/>
        <v>0</v>
      </c>
      <c r="AB10">
        <f t="shared" si="6"/>
        <v>0</v>
      </c>
      <c r="AC10">
        <f t="shared" si="6"/>
        <v>0</v>
      </c>
      <c r="AD10">
        <f t="shared" si="6"/>
        <v>0</v>
      </c>
      <c r="AE10">
        <f t="shared" si="6"/>
        <v>0</v>
      </c>
      <c r="AF10">
        <f t="shared" si="6"/>
        <v>0</v>
      </c>
      <c r="AG10">
        <f t="shared" si="6"/>
        <v>0</v>
      </c>
      <c r="AH10">
        <f t="shared" si="6"/>
        <v>1</v>
      </c>
      <c r="AI10">
        <f t="shared" si="6"/>
        <v>2</v>
      </c>
      <c r="AJ10">
        <f t="shared" si="6"/>
        <v>3</v>
      </c>
      <c r="AK10">
        <f t="shared" si="6"/>
        <v>4</v>
      </c>
      <c r="AL10">
        <f t="shared" si="6"/>
        <v>5</v>
      </c>
      <c r="AM10">
        <f t="shared" si="6"/>
        <v>6</v>
      </c>
      <c r="AN10">
        <f t="shared" si="6"/>
        <v>7</v>
      </c>
      <c r="AO10">
        <f t="shared" si="6"/>
        <v>8</v>
      </c>
      <c r="AP10">
        <f t="shared" si="6"/>
        <v>9</v>
      </c>
      <c r="AQ10">
        <f t="shared" si="6"/>
        <v>10</v>
      </c>
      <c r="AR10">
        <f t="shared" si="6"/>
        <v>11</v>
      </c>
      <c r="AS10">
        <f t="shared" si="6"/>
        <v>12</v>
      </c>
      <c r="AT10">
        <f t="shared" si="6"/>
        <v>13</v>
      </c>
      <c r="AU10">
        <f t="shared" si="6"/>
        <v>14</v>
      </c>
      <c r="AV10">
        <f t="shared" si="6"/>
        <v>15</v>
      </c>
      <c r="AW10">
        <f t="shared" si="6"/>
        <v>16</v>
      </c>
      <c r="AX10">
        <f t="shared" si="6"/>
        <v>17</v>
      </c>
      <c r="AY10">
        <f t="shared" si="6"/>
        <v>18</v>
      </c>
      <c r="AZ10">
        <f t="shared" si="6"/>
        <v>19</v>
      </c>
      <c r="BA10">
        <f t="shared" si="6"/>
        <v>20</v>
      </c>
      <c r="BB10">
        <f t="shared" si="6"/>
        <v>21</v>
      </c>
      <c r="BC10">
        <f t="shared" si="6"/>
        <v>22</v>
      </c>
      <c r="BD10">
        <f t="shared" si="6"/>
        <v>23</v>
      </c>
      <c r="BE10">
        <f t="shared" si="6"/>
        <v>24</v>
      </c>
      <c r="BF10">
        <f t="shared" si="6"/>
        <v>25</v>
      </c>
      <c r="BG10">
        <f t="shared" si="6"/>
        <v>26</v>
      </c>
      <c r="BH10">
        <f t="shared" si="6"/>
        <v>27</v>
      </c>
      <c r="BI10">
        <f t="shared" si="6"/>
        <v>28</v>
      </c>
      <c r="BJ10">
        <f t="shared" si="6"/>
        <v>29</v>
      </c>
      <c r="BK10">
        <f t="shared" si="6"/>
        <v>30</v>
      </c>
      <c r="BL10">
        <f t="shared" si="6"/>
        <v>31</v>
      </c>
      <c r="BM10">
        <f t="shared" si="6"/>
        <v>32</v>
      </c>
      <c r="BN10">
        <f t="shared" si="6"/>
        <v>33</v>
      </c>
      <c r="BO10">
        <f t="shared" si="6"/>
        <v>34</v>
      </c>
      <c r="BP10">
        <f t="shared" si="6"/>
        <v>35</v>
      </c>
      <c r="BQ10">
        <f t="shared" si="6"/>
        <v>36</v>
      </c>
      <c r="BR10">
        <f t="shared" si="6"/>
        <v>37</v>
      </c>
      <c r="BS10">
        <f t="shared" si="6"/>
        <v>38</v>
      </c>
      <c r="BT10">
        <f t="shared" si="6"/>
        <v>39</v>
      </c>
      <c r="BU10">
        <f t="shared" si="6"/>
        <v>40</v>
      </c>
      <c r="BV10">
        <f t="shared" si="6"/>
        <v>41</v>
      </c>
      <c r="BW10">
        <f>BV10+NOT(BW4)</f>
        <v>42</v>
      </c>
      <c r="BX10">
        <f>BW10+NOT(BX4)</f>
        <v>43</v>
      </c>
      <c r="BY10">
        <f>BX10+NOT(BY4)</f>
        <v>44</v>
      </c>
      <c r="BZ10">
        <f>BY10+NOT(BZ4)</f>
        <v>45</v>
      </c>
      <c r="CA10">
        <f>BZ10+NOT(CA4)</f>
        <v>46</v>
      </c>
    </row>
    <row r="11" spans="2:79" x14ac:dyDescent="0.45">
      <c r="C11" t="s">
        <v>152</v>
      </c>
      <c r="E11" t="s">
        <v>153</v>
      </c>
      <c r="J11">
        <f>ROUNDUP(J10/2,0)</f>
        <v>0</v>
      </c>
      <c r="K11">
        <f t="shared" ref="K11:BV11" si="7">ROUNDUP(K10/2,0)</f>
        <v>0</v>
      </c>
      <c r="L11">
        <f t="shared" si="7"/>
        <v>0</v>
      </c>
      <c r="M11">
        <f t="shared" si="7"/>
        <v>0</v>
      </c>
      <c r="N11">
        <f t="shared" si="7"/>
        <v>0</v>
      </c>
      <c r="O11">
        <f t="shared" si="7"/>
        <v>0</v>
      </c>
      <c r="P11">
        <f t="shared" si="7"/>
        <v>0</v>
      </c>
      <c r="Q11">
        <f t="shared" si="7"/>
        <v>0</v>
      </c>
      <c r="R11">
        <f t="shared" si="7"/>
        <v>0</v>
      </c>
      <c r="S11">
        <f t="shared" si="7"/>
        <v>0</v>
      </c>
      <c r="T11">
        <f t="shared" si="7"/>
        <v>0</v>
      </c>
      <c r="U11">
        <f t="shared" si="7"/>
        <v>0</v>
      </c>
      <c r="V11">
        <f t="shared" si="7"/>
        <v>0</v>
      </c>
      <c r="W11">
        <f t="shared" si="7"/>
        <v>0</v>
      </c>
      <c r="X11">
        <f t="shared" si="7"/>
        <v>0</v>
      </c>
      <c r="Y11">
        <f t="shared" si="7"/>
        <v>0</v>
      </c>
      <c r="Z11">
        <f t="shared" si="7"/>
        <v>0</v>
      </c>
      <c r="AA11">
        <f t="shared" si="7"/>
        <v>0</v>
      </c>
      <c r="AB11">
        <f t="shared" si="7"/>
        <v>0</v>
      </c>
      <c r="AC11">
        <f t="shared" si="7"/>
        <v>0</v>
      </c>
      <c r="AD11">
        <f t="shared" si="7"/>
        <v>0</v>
      </c>
      <c r="AE11">
        <f t="shared" si="7"/>
        <v>0</v>
      </c>
      <c r="AF11">
        <f t="shared" si="7"/>
        <v>0</v>
      </c>
      <c r="AG11">
        <f t="shared" si="7"/>
        <v>0</v>
      </c>
      <c r="AH11">
        <f t="shared" si="7"/>
        <v>1</v>
      </c>
      <c r="AI11">
        <f t="shared" si="7"/>
        <v>1</v>
      </c>
      <c r="AJ11">
        <f t="shared" si="7"/>
        <v>2</v>
      </c>
      <c r="AK11">
        <f t="shared" si="7"/>
        <v>2</v>
      </c>
      <c r="AL11">
        <f t="shared" si="7"/>
        <v>3</v>
      </c>
      <c r="AM11">
        <f t="shared" si="7"/>
        <v>3</v>
      </c>
      <c r="AN11">
        <f t="shared" si="7"/>
        <v>4</v>
      </c>
      <c r="AO11">
        <f t="shared" si="7"/>
        <v>4</v>
      </c>
      <c r="AP11">
        <f t="shared" si="7"/>
        <v>5</v>
      </c>
      <c r="AQ11">
        <f t="shared" si="7"/>
        <v>5</v>
      </c>
      <c r="AR11">
        <f t="shared" si="7"/>
        <v>6</v>
      </c>
      <c r="AS11">
        <f t="shared" si="7"/>
        <v>6</v>
      </c>
      <c r="AT11">
        <f t="shared" si="7"/>
        <v>7</v>
      </c>
      <c r="AU11">
        <f t="shared" si="7"/>
        <v>7</v>
      </c>
      <c r="AV11">
        <f t="shared" si="7"/>
        <v>8</v>
      </c>
      <c r="AW11">
        <f t="shared" si="7"/>
        <v>8</v>
      </c>
      <c r="AX11">
        <f t="shared" si="7"/>
        <v>9</v>
      </c>
      <c r="AY11">
        <f t="shared" si="7"/>
        <v>9</v>
      </c>
      <c r="AZ11">
        <f t="shared" si="7"/>
        <v>10</v>
      </c>
      <c r="BA11">
        <f t="shared" si="7"/>
        <v>10</v>
      </c>
      <c r="BB11">
        <f t="shared" si="7"/>
        <v>11</v>
      </c>
      <c r="BC11">
        <f t="shared" si="7"/>
        <v>11</v>
      </c>
      <c r="BD11">
        <f t="shared" si="7"/>
        <v>12</v>
      </c>
      <c r="BE11">
        <f t="shared" si="7"/>
        <v>12</v>
      </c>
      <c r="BF11">
        <f t="shared" si="7"/>
        <v>13</v>
      </c>
      <c r="BG11">
        <f t="shared" si="7"/>
        <v>13</v>
      </c>
      <c r="BH11">
        <f t="shared" si="7"/>
        <v>14</v>
      </c>
      <c r="BI11">
        <f t="shared" si="7"/>
        <v>14</v>
      </c>
      <c r="BJ11">
        <f t="shared" si="7"/>
        <v>15</v>
      </c>
      <c r="BK11">
        <f t="shared" si="7"/>
        <v>15</v>
      </c>
      <c r="BL11">
        <f t="shared" si="7"/>
        <v>16</v>
      </c>
      <c r="BM11">
        <f t="shared" si="7"/>
        <v>16</v>
      </c>
      <c r="BN11">
        <f t="shared" si="7"/>
        <v>17</v>
      </c>
      <c r="BO11">
        <f t="shared" si="7"/>
        <v>17</v>
      </c>
      <c r="BP11">
        <f t="shared" si="7"/>
        <v>18</v>
      </c>
      <c r="BQ11">
        <f t="shared" si="7"/>
        <v>18</v>
      </c>
      <c r="BR11">
        <f t="shared" si="7"/>
        <v>19</v>
      </c>
      <c r="BS11">
        <f t="shared" si="7"/>
        <v>19</v>
      </c>
      <c r="BT11">
        <f t="shared" si="7"/>
        <v>20</v>
      </c>
      <c r="BU11">
        <f t="shared" si="7"/>
        <v>20</v>
      </c>
      <c r="BV11">
        <f t="shared" si="7"/>
        <v>21</v>
      </c>
      <c r="BW11">
        <f>ROUNDUP(BW10/2,0)</f>
        <v>21</v>
      </c>
      <c r="BX11">
        <f>ROUNDUP(BX10/2,0)</f>
        <v>22</v>
      </c>
      <c r="BY11">
        <f>ROUNDUP(BY10/2,0)</f>
        <v>22</v>
      </c>
      <c r="BZ11">
        <f>ROUNDUP(BZ10/2,0)</f>
        <v>23</v>
      </c>
      <c r="CA11">
        <f>ROUNDUP(CA10/2,0)</f>
        <v>23</v>
      </c>
    </row>
    <row r="12" spans="2:79" x14ac:dyDescent="0.45">
      <c r="C12" t="s">
        <v>154</v>
      </c>
      <c r="E12" t="s">
        <v>142</v>
      </c>
      <c r="F12" s="32">
        <f>'Development Pipeline Assumption'!F8</f>
        <v>45658</v>
      </c>
      <c r="G12" s="32">
        <f>'Development Pipeline Assumption'!F10</f>
        <v>51136</v>
      </c>
      <c r="H12">
        <f>SUM(J12:CA12)</f>
        <v>30</v>
      </c>
      <c r="J12">
        <f>AND(J6&gt;=$F$12,J6&lt;$G$12)*1</f>
        <v>0</v>
      </c>
      <c r="K12">
        <f t="shared" ref="K12:BV12" si="8">AND(K6&gt;=$F$12,K6&lt;$G$12)*1</f>
        <v>0</v>
      </c>
      <c r="L12">
        <f t="shared" si="8"/>
        <v>0</v>
      </c>
      <c r="M12">
        <f t="shared" si="8"/>
        <v>0</v>
      </c>
      <c r="N12">
        <f t="shared" si="8"/>
        <v>0</v>
      </c>
      <c r="O12">
        <f t="shared" si="8"/>
        <v>0</v>
      </c>
      <c r="P12">
        <f t="shared" si="8"/>
        <v>0</v>
      </c>
      <c r="Q12">
        <f t="shared" si="8"/>
        <v>0</v>
      </c>
      <c r="R12">
        <f t="shared" si="8"/>
        <v>0</v>
      </c>
      <c r="S12">
        <f t="shared" si="8"/>
        <v>0</v>
      </c>
      <c r="T12">
        <f t="shared" si="8"/>
        <v>0</v>
      </c>
      <c r="U12">
        <f t="shared" si="8"/>
        <v>0</v>
      </c>
      <c r="V12">
        <f t="shared" si="8"/>
        <v>0</v>
      </c>
      <c r="W12">
        <f t="shared" si="8"/>
        <v>0</v>
      </c>
      <c r="X12">
        <f t="shared" si="8"/>
        <v>0</v>
      </c>
      <c r="Y12">
        <f t="shared" si="8"/>
        <v>0</v>
      </c>
      <c r="Z12">
        <f t="shared" si="8"/>
        <v>0</v>
      </c>
      <c r="AA12">
        <f t="shared" si="8"/>
        <v>0</v>
      </c>
      <c r="AB12">
        <f t="shared" si="8"/>
        <v>0</v>
      </c>
      <c r="AC12">
        <f t="shared" si="8"/>
        <v>0</v>
      </c>
      <c r="AD12">
        <f t="shared" si="8"/>
        <v>0</v>
      </c>
      <c r="AE12">
        <f t="shared" si="8"/>
        <v>0</v>
      </c>
      <c r="AF12">
        <f t="shared" si="8"/>
        <v>0</v>
      </c>
      <c r="AG12">
        <f t="shared" si="8"/>
        <v>0</v>
      </c>
      <c r="AH12">
        <f t="shared" si="8"/>
        <v>1</v>
      </c>
      <c r="AI12">
        <f t="shared" si="8"/>
        <v>1</v>
      </c>
      <c r="AJ12">
        <f t="shared" si="8"/>
        <v>1</v>
      </c>
      <c r="AK12">
        <f t="shared" si="8"/>
        <v>1</v>
      </c>
      <c r="AL12">
        <f t="shared" si="8"/>
        <v>1</v>
      </c>
      <c r="AM12">
        <f t="shared" si="8"/>
        <v>1</v>
      </c>
      <c r="AN12">
        <f t="shared" si="8"/>
        <v>1</v>
      </c>
      <c r="AO12">
        <f t="shared" si="8"/>
        <v>1</v>
      </c>
      <c r="AP12">
        <f t="shared" si="8"/>
        <v>1</v>
      </c>
      <c r="AQ12">
        <f t="shared" si="8"/>
        <v>1</v>
      </c>
      <c r="AR12">
        <f t="shared" si="8"/>
        <v>1</v>
      </c>
      <c r="AS12">
        <f t="shared" si="8"/>
        <v>1</v>
      </c>
      <c r="AT12">
        <f t="shared" si="8"/>
        <v>1</v>
      </c>
      <c r="AU12">
        <f t="shared" si="8"/>
        <v>1</v>
      </c>
      <c r="AV12">
        <f t="shared" si="8"/>
        <v>1</v>
      </c>
      <c r="AW12">
        <f t="shared" si="8"/>
        <v>1</v>
      </c>
      <c r="AX12">
        <f t="shared" si="8"/>
        <v>1</v>
      </c>
      <c r="AY12">
        <f t="shared" si="8"/>
        <v>1</v>
      </c>
      <c r="AZ12">
        <f t="shared" si="8"/>
        <v>1</v>
      </c>
      <c r="BA12">
        <f t="shared" si="8"/>
        <v>1</v>
      </c>
      <c r="BB12">
        <f t="shared" si="8"/>
        <v>1</v>
      </c>
      <c r="BC12">
        <f t="shared" si="8"/>
        <v>1</v>
      </c>
      <c r="BD12">
        <f t="shared" si="8"/>
        <v>1</v>
      </c>
      <c r="BE12">
        <f t="shared" si="8"/>
        <v>1</v>
      </c>
      <c r="BF12">
        <f t="shared" si="8"/>
        <v>1</v>
      </c>
      <c r="BG12">
        <f t="shared" si="8"/>
        <v>1</v>
      </c>
      <c r="BH12">
        <f t="shared" si="8"/>
        <v>1</v>
      </c>
      <c r="BI12">
        <f t="shared" si="8"/>
        <v>1</v>
      </c>
      <c r="BJ12">
        <f t="shared" si="8"/>
        <v>1</v>
      </c>
      <c r="BK12">
        <f t="shared" si="8"/>
        <v>1</v>
      </c>
      <c r="BL12">
        <f t="shared" si="8"/>
        <v>0</v>
      </c>
      <c r="BM12">
        <f t="shared" si="8"/>
        <v>0</v>
      </c>
      <c r="BN12">
        <f t="shared" si="8"/>
        <v>0</v>
      </c>
      <c r="BO12">
        <f t="shared" si="8"/>
        <v>0</v>
      </c>
      <c r="BP12">
        <f t="shared" si="8"/>
        <v>0</v>
      </c>
      <c r="BQ12">
        <f t="shared" si="8"/>
        <v>0</v>
      </c>
      <c r="BR12">
        <f t="shared" si="8"/>
        <v>0</v>
      </c>
      <c r="BS12">
        <f t="shared" si="8"/>
        <v>0</v>
      </c>
      <c r="BT12">
        <f t="shared" si="8"/>
        <v>0</v>
      </c>
      <c r="BU12">
        <f t="shared" si="8"/>
        <v>0</v>
      </c>
      <c r="BV12">
        <f t="shared" si="8"/>
        <v>0</v>
      </c>
      <c r="BW12">
        <f>AND(BW6&gt;=$F$12,BW6&lt;$G$12)*1</f>
        <v>0</v>
      </c>
      <c r="BX12">
        <f>AND(BX6&gt;=$F$12,BX6&lt;$G$12)*1</f>
        <v>0</v>
      </c>
      <c r="BY12">
        <f>AND(BY6&gt;=$F$12,BY6&lt;$G$12)*1</f>
        <v>0</v>
      </c>
      <c r="BZ12">
        <f>AND(BZ6&gt;=$F$12,BZ6&lt;$G$12)*1</f>
        <v>0</v>
      </c>
      <c r="CA12">
        <f>AND(CA6&gt;=$F$12,CA6&lt;$G$12)*1</f>
        <v>0</v>
      </c>
    </row>
    <row r="13" spans="2:79" x14ac:dyDescent="0.45">
      <c r="C13" t="s">
        <v>310</v>
      </c>
      <c r="F13" s="1"/>
      <c r="G13" s="1"/>
      <c r="J13">
        <f>YEAR(J6)</f>
        <v>2023</v>
      </c>
      <c r="K13">
        <f t="shared" ref="K13:BV13" si="9">YEAR(K6)</f>
        <v>2023</v>
      </c>
      <c r="L13">
        <f t="shared" si="9"/>
        <v>2023</v>
      </c>
      <c r="M13">
        <f t="shared" si="9"/>
        <v>2023</v>
      </c>
      <c r="N13">
        <f t="shared" si="9"/>
        <v>2023</v>
      </c>
      <c r="O13">
        <f t="shared" si="9"/>
        <v>2023</v>
      </c>
      <c r="P13">
        <f t="shared" si="9"/>
        <v>2023</v>
      </c>
      <c r="Q13">
        <f t="shared" si="9"/>
        <v>2023</v>
      </c>
      <c r="R13">
        <f t="shared" si="9"/>
        <v>2023</v>
      </c>
      <c r="S13">
        <f t="shared" si="9"/>
        <v>2023</v>
      </c>
      <c r="T13">
        <f t="shared" si="9"/>
        <v>2023</v>
      </c>
      <c r="U13">
        <f t="shared" si="9"/>
        <v>2023</v>
      </c>
      <c r="V13">
        <f t="shared" si="9"/>
        <v>2024</v>
      </c>
      <c r="W13">
        <f t="shared" si="9"/>
        <v>2024</v>
      </c>
      <c r="X13">
        <f t="shared" si="9"/>
        <v>2024</v>
      </c>
      <c r="Y13">
        <f t="shared" si="9"/>
        <v>2024</v>
      </c>
      <c r="Z13">
        <f t="shared" si="9"/>
        <v>2024</v>
      </c>
      <c r="AA13">
        <f t="shared" si="9"/>
        <v>2024</v>
      </c>
      <c r="AB13">
        <f t="shared" si="9"/>
        <v>2024</v>
      </c>
      <c r="AC13">
        <f t="shared" si="9"/>
        <v>2024</v>
      </c>
      <c r="AD13">
        <f t="shared" si="9"/>
        <v>2024</v>
      </c>
      <c r="AE13">
        <f t="shared" si="9"/>
        <v>2024</v>
      </c>
      <c r="AF13">
        <f t="shared" si="9"/>
        <v>2024</v>
      </c>
      <c r="AG13">
        <f t="shared" si="9"/>
        <v>2024</v>
      </c>
      <c r="AH13">
        <f t="shared" si="9"/>
        <v>2025</v>
      </c>
      <c r="AI13">
        <f t="shared" si="9"/>
        <v>2025</v>
      </c>
      <c r="AJ13">
        <f t="shared" si="9"/>
        <v>2026</v>
      </c>
      <c r="AK13">
        <f t="shared" si="9"/>
        <v>2026</v>
      </c>
      <c r="AL13">
        <f t="shared" si="9"/>
        <v>2027</v>
      </c>
      <c r="AM13">
        <f t="shared" si="9"/>
        <v>2027</v>
      </c>
      <c r="AN13">
        <f t="shared" si="9"/>
        <v>2028</v>
      </c>
      <c r="AO13">
        <f t="shared" si="9"/>
        <v>2028</v>
      </c>
      <c r="AP13">
        <f t="shared" si="9"/>
        <v>2029</v>
      </c>
      <c r="AQ13">
        <f t="shared" si="9"/>
        <v>2029</v>
      </c>
      <c r="AR13">
        <f t="shared" si="9"/>
        <v>2030</v>
      </c>
      <c r="AS13">
        <f t="shared" si="9"/>
        <v>2030</v>
      </c>
      <c r="AT13">
        <f t="shared" si="9"/>
        <v>2031</v>
      </c>
      <c r="AU13">
        <f t="shared" si="9"/>
        <v>2031</v>
      </c>
      <c r="AV13">
        <f t="shared" si="9"/>
        <v>2032</v>
      </c>
      <c r="AW13">
        <f t="shared" si="9"/>
        <v>2032</v>
      </c>
      <c r="AX13">
        <f t="shared" si="9"/>
        <v>2033</v>
      </c>
      <c r="AY13">
        <f t="shared" si="9"/>
        <v>2033</v>
      </c>
      <c r="AZ13">
        <f t="shared" si="9"/>
        <v>2034</v>
      </c>
      <c r="BA13">
        <f t="shared" si="9"/>
        <v>2034</v>
      </c>
      <c r="BB13">
        <f t="shared" si="9"/>
        <v>2035</v>
      </c>
      <c r="BC13">
        <f t="shared" si="9"/>
        <v>2035</v>
      </c>
      <c r="BD13">
        <f t="shared" si="9"/>
        <v>2036</v>
      </c>
      <c r="BE13">
        <f t="shared" si="9"/>
        <v>2036</v>
      </c>
      <c r="BF13">
        <f t="shared" si="9"/>
        <v>2037</v>
      </c>
      <c r="BG13">
        <f t="shared" si="9"/>
        <v>2037</v>
      </c>
      <c r="BH13">
        <f t="shared" si="9"/>
        <v>2038</v>
      </c>
      <c r="BI13">
        <f t="shared" si="9"/>
        <v>2038</v>
      </c>
      <c r="BJ13">
        <f t="shared" si="9"/>
        <v>2039</v>
      </c>
      <c r="BK13">
        <f t="shared" si="9"/>
        <v>2039</v>
      </c>
      <c r="BL13">
        <f t="shared" si="9"/>
        <v>2040</v>
      </c>
      <c r="BM13">
        <f t="shared" si="9"/>
        <v>2040</v>
      </c>
      <c r="BN13">
        <f t="shared" si="9"/>
        <v>2041</v>
      </c>
      <c r="BO13">
        <f t="shared" si="9"/>
        <v>2041</v>
      </c>
      <c r="BP13">
        <f t="shared" si="9"/>
        <v>2042</v>
      </c>
      <c r="BQ13">
        <f t="shared" si="9"/>
        <v>2042</v>
      </c>
      <c r="BR13">
        <f t="shared" si="9"/>
        <v>2043</v>
      </c>
      <c r="BS13">
        <f t="shared" si="9"/>
        <v>2043</v>
      </c>
      <c r="BT13">
        <f t="shared" si="9"/>
        <v>2044</v>
      </c>
      <c r="BU13">
        <f t="shared" si="9"/>
        <v>2044</v>
      </c>
      <c r="BV13">
        <f t="shared" si="9"/>
        <v>2045</v>
      </c>
      <c r="BW13">
        <f t="shared" ref="BW13:CA13" si="10">YEAR(BW6)</f>
        <v>2045</v>
      </c>
      <c r="BX13">
        <f t="shared" si="10"/>
        <v>2046</v>
      </c>
      <c r="BY13">
        <f t="shared" si="10"/>
        <v>2046</v>
      </c>
      <c r="BZ13">
        <f t="shared" si="10"/>
        <v>2047</v>
      </c>
      <c r="CA13">
        <f t="shared" si="10"/>
        <v>2047</v>
      </c>
    </row>
    <row r="15" spans="2:79" x14ac:dyDescent="0.45">
      <c r="B15" s="18" t="s">
        <v>176</v>
      </c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</row>
    <row r="16" spans="2:79" x14ac:dyDescent="0.45">
      <c r="C16" t="s">
        <v>171</v>
      </c>
      <c r="E16" t="s">
        <v>172</v>
      </c>
      <c r="F16" s="22">
        <f>'OFSW Assumptions'!F16</f>
        <v>200</v>
      </c>
      <c r="J16" s="24">
        <f>$F$16*J12</f>
        <v>0</v>
      </c>
      <c r="K16" s="24">
        <f t="shared" ref="K16:BV16" si="11">$F$16*K12</f>
        <v>0</v>
      </c>
      <c r="L16" s="24">
        <f t="shared" si="11"/>
        <v>0</v>
      </c>
      <c r="M16" s="24">
        <f t="shared" si="11"/>
        <v>0</v>
      </c>
      <c r="N16" s="24">
        <f t="shared" si="11"/>
        <v>0</v>
      </c>
      <c r="O16" s="24">
        <f t="shared" si="11"/>
        <v>0</v>
      </c>
      <c r="P16" s="24">
        <f t="shared" si="11"/>
        <v>0</v>
      </c>
      <c r="Q16" s="24">
        <f t="shared" si="11"/>
        <v>0</v>
      </c>
      <c r="R16" s="24">
        <f t="shared" si="11"/>
        <v>0</v>
      </c>
      <c r="S16" s="24">
        <f t="shared" si="11"/>
        <v>0</v>
      </c>
      <c r="T16" s="24">
        <f t="shared" si="11"/>
        <v>0</v>
      </c>
      <c r="U16" s="24">
        <f t="shared" si="11"/>
        <v>0</v>
      </c>
      <c r="V16" s="24">
        <f t="shared" si="11"/>
        <v>0</v>
      </c>
      <c r="W16" s="24">
        <f t="shared" si="11"/>
        <v>0</v>
      </c>
      <c r="X16" s="24">
        <f t="shared" si="11"/>
        <v>0</v>
      </c>
      <c r="Y16" s="24">
        <f t="shared" si="11"/>
        <v>0</v>
      </c>
      <c r="Z16" s="24">
        <f t="shared" si="11"/>
        <v>0</v>
      </c>
      <c r="AA16" s="24">
        <f t="shared" si="11"/>
        <v>0</v>
      </c>
      <c r="AB16" s="24">
        <f t="shared" si="11"/>
        <v>0</v>
      </c>
      <c r="AC16" s="24">
        <f t="shared" si="11"/>
        <v>0</v>
      </c>
      <c r="AD16" s="24">
        <f t="shared" si="11"/>
        <v>0</v>
      </c>
      <c r="AE16" s="24">
        <f t="shared" si="11"/>
        <v>0</v>
      </c>
      <c r="AF16" s="24">
        <f t="shared" si="11"/>
        <v>0</v>
      </c>
      <c r="AG16" s="24">
        <f t="shared" si="11"/>
        <v>0</v>
      </c>
      <c r="AH16" s="24">
        <f t="shared" si="11"/>
        <v>200</v>
      </c>
      <c r="AI16" s="24">
        <f t="shared" si="11"/>
        <v>200</v>
      </c>
      <c r="AJ16" s="24">
        <f t="shared" si="11"/>
        <v>200</v>
      </c>
      <c r="AK16" s="24">
        <f t="shared" si="11"/>
        <v>200</v>
      </c>
      <c r="AL16" s="24">
        <f t="shared" si="11"/>
        <v>200</v>
      </c>
      <c r="AM16" s="24">
        <f t="shared" si="11"/>
        <v>200</v>
      </c>
      <c r="AN16" s="24">
        <f t="shared" si="11"/>
        <v>200</v>
      </c>
      <c r="AO16" s="24">
        <f t="shared" si="11"/>
        <v>200</v>
      </c>
      <c r="AP16" s="24">
        <f t="shared" si="11"/>
        <v>200</v>
      </c>
      <c r="AQ16" s="24">
        <f t="shared" si="11"/>
        <v>200</v>
      </c>
      <c r="AR16" s="24">
        <f t="shared" si="11"/>
        <v>200</v>
      </c>
      <c r="AS16" s="24">
        <f t="shared" si="11"/>
        <v>200</v>
      </c>
      <c r="AT16" s="24">
        <f t="shared" si="11"/>
        <v>200</v>
      </c>
      <c r="AU16" s="24">
        <f t="shared" si="11"/>
        <v>200</v>
      </c>
      <c r="AV16" s="24">
        <f t="shared" si="11"/>
        <v>200</v>
      </c>
      <c r="AW16" s="24">
        <f t="shared" si="11"/>
        <v>200</v>
      </c>
      <c r="AX16" s="24">
        <f t="shared" si="11"/>
        <v>200</v>
      </c>
      <c r="AY16" s="24">
        <f t="shared" si="11"/>
        <v>200</v>
      </c>
      <c r="AZ16" s="24">
        <f t="shared" si="11"/>
        <v>200</v>
      </c>
      <c r="BA16" s="24">
        <f t="shared" si="11"/>
        <v>200</v>
      </c>
      <c r="BB16" s="24">
        <f t="shared" si="11"/>
        <v>200</v>
      </c>
      <c r="BC16" s="24">
        <f t="shared" si="11"/>
        <v>200</v>
      </c>
      <c r="BD16" s="24">
        <f t="shared" si="11"/>
        <v>200</v>
      </c>
      <c r="BE16" s="24">
        <f t="shared" si="11"/>
        <v>200</v>
      </c>
      <c r="BF16" s="24">
        <f t="shared" si="11"/>
        <v>200</v>
      </c>
      <c r="BG16" s="24">
        <f t="shared" si="11"/>
        <v>200</v>
      </c>
      <c r="BH16" s="24">
        <f t="shared" si="11"/>
        <v>200</v>
      </c>
      <c r="BI16" s="24">
        <f t="shared" si="11"/>
        <v>200</v>
      </c>
      <c r="BJ16" s="24">
        <f t="shared" si="11"/>
        <v>200</v>
      </c>
      <c r="BK16" s="24">
        <f t="shared" si="11"/>
        <v>200</v>
      </c>
      <c r="BL16" s="24">
        <f t="shared" si="11"/>
        <v>0</v>
      </c>
      <c r="BM16" s="24">
        <f t="shared" si="11"/>
        <v>0</v>
      </c>
      <c r="BN16" s="24">
        <f t="shared" si="11"/>
        <v>0</v>
      </c>
      <c r="BO16" s="24">
        <f t="shared" si="11"/>
        <v>0</v>
      </c>
      <c r="BP16" s="24">
        <f t="shared" si="11"/>
        <v>0</v>
      </c>
      <c r="BQ16" s="24">
        <f t="shared" si="11"/>
        <v>0</v>
      </c>
      <c r="BR16" s="24">
        <f t="shared" si="11"/>
        <v>0</v>
      </c>
      <c r="BS16" s="24">
        <f t="shared" si="11"/>
        <v>0</v>
      </c>
      <c r="BT16" s="24">
        <f t="shared" si="11"/>
        <v>0</v>
      </c>
      <c r="BU16" s="24">
        <f t="shared" si="11"/>
        <v>0</v>
      </c>
      <c r="BV16" s="24">
        <f t="shared" si="11"/>
        <v>0</v>
      </c>
      <c r="BW16" s="24">
        <f>$F$16*BW12</f>
        <v>0</v>
      </c>
      <c r="BX16" s="24">
        <f>$F$16*BX12</f>
        <v>0</v>
      </c>
      <c r="BY16" s="24">
        <f>$F$16*BY12</f>
        <v>0</v>
      </c>
      <c r="BZ16" s="24">
        <f>$F$16*BZ12</f>
        <v>0</v>
      </c>
      <c r="CA16" s="24">
        <f>$F$16*CA12</f>
        <v>0</v>
      </c>
    </row>
    <row r="17" spans="2:79" x14ac:dyDescent="0.45">
      <c r="C17" t="s">
        <v>132</v>
      </c>
      <c r="E17" t="s">
        <v>173</v>
      </c>
      <c r="F17" s="33">
        <f>'OFSW Assumptions'!F17</f>
        <v>0.6</v>
      </c>
      <c r="J17" s="7">
        <f>$F$17</f>
        <v>0.6</v>
      </c>
      <c r="K17" s="7">
        <f t="shared" ref="K17:BV17" si="12">$F$17</f>
        <v>0.6</v>
      </c>
      <c r="L17" s="7">
        <f t="shared" si="12"/>
        <v>0.6</v>
      </c>
      <c r="M17" s="7">
        <f t="shared" si="12"/>
        <v>0.6</v>
      </c>
      <c r="N17" s="7">
        <f t="shared" si="12"/>
        <v>0.6</v>
      </c>
      <c r="O17" s="7">
        <f t="shared" si="12"/>
        <v>0.6</v>
      </c>
      <c r="P17" s="7">
        <f t="shared" si="12"/>
        <v>0.6</v>
      </c>
      <c r="Q17" s="7">
        <f t="shared" si="12"/>
        <v>0.6</v>
      </c>
      <c r="R17" s="7">
        <f t="shared" si="12"/>
        <v>0.6</v>
      </c>
      <c r="S17" s="7">
        <f t="shared" si="12"/>
        <v>0.6</v>
      </c>
      <c r="T17" s="7">
        <f t="shared" si="12"/>
        <v>0.6</v>
      </c>
      <c r="U17" s="7">
        <f t="shared" si="12"/>
        <v>0.6</v>
      </c>
      <c r="V17" s="7">
        <f t="shared" si="12"/>
        <v>0.6</v>
      </c>
      <c r="W17" s="7">
        <f t="shared" si="12"/>
        <v>0.6</v>
      </c>
      <c r="X17" s="7">
        <f t="shared" si="12"/>
        <v>0.6</v>
      </c>
      <c r="Y17" s="7">
        <f t="shared" si="12"/>
        <v>0.6</v>
      </c>
      <c r="Z17" s="7">
        <f t="shared" si="12"/>
        <v>0.6</v>
      </c>
      <c r="AA17" s="7">
        <f t="shared" si="12"/>
        <v>0.6</v>
      </c>
      <c r="AB17" s="7">
        <f t="shared" si="12"/>
        <v>0.6</v>
      </c>
      <c r="AC17" s="7">
        <f t="shared" si="12"/>
        <v>0.6</v>
      </c>
      <c r="AD17" s="7">
        <f t="shared" si="12"/>
        <v>0.6</v>
      </c>
      <c r="AE17" s="7">
        <f t="shared" si="12"/>
        <v>0.6</v>
      </c>
      <c r="AF17" s="7">
        <f t="shared" si="12"/>
        <v>0.6</v>
      </c>
      <c r="AG17" s="7">
        <f t="shared" si="12"/>
        <v>0.6</v>
      </c>
      <c r="AH17" s="7">
        <f t="shared" si="12"/>
        <v>0.6</v>
      </c>
      <c r="AI17" s="7">
        <f t="shared" si="12"/>
        <v>0.6</v>
      </c>
      <c r="AJ17" s="7">
        <f t="shared" si="12"/>
        <v>0.6</v>
      </c>
      <c r="AK17" s="7">
        <f t="shared" si="12"/>
        <v>0.6</v>
      </c>
      <c r="AL17" s="7">
        <f t="shared" si="12"/>
        <v>0.6</v>
      </c>
      <c r="AM17" s="7">
        <f t="shared" si="12"/>
        <v>0.6</v>
      </c>
      <c r="AN17" s="7">
        <f t="shared" si="12"/>
        <v>0.6</v>
      </c>
      <c r="AO17" s="7">
        <f t="shared" si="12"/>
        <v>0.6</v>
      </c>
      <c r="AP17" s="7">
        <f t="shared" si="12"/>
        <v>0.6</v>
      </c>
      <c r="AQ17" s="7">
        <f t="shared" si="12"/>
        <v>0.6</v>
      </c>
      <c r="AR17" s="7">
        <f t="shared" si="12"/>
        <v>0.6</v>
      </c>
      <c r="AS17" s="7">
        <f t="shared" si="12"/>
        <v>0.6</v>
      </c>
      <c r="AT17" s="7">
        <f t="shared" si="12"/>
        <v>0.6</v>
      </c>
      <c r="AU17" s="7">
        <f t="shared" si="12"/>
        <v>0.6</v>
      </c>
      <c r="AV17" s="7">
        <f t="shared" si="12"/>
        <v>0.6</v>
      </c>
      <c r="AW17" s="7">
        <f t="shared" si="12"/>
        <v>0.6</v>
      </c>
      <c r="AX17" s="7">
        <f t="shared" si="12"/>
        <v>0.6</v>
      </c>
      <c r="AY17" s="7">
        <f t="shared" si="12"/>
        <v>0.6</v>
      </c>
      <c r="AZ17" s="7">
        <f t="shared" si="12"/>
        <v>0.6</v>
      </c>
      <c r="BA17" s="7">
        <f t="shared" si="12"/>
        <v>0.6</v>
      </c>
      <c r="BB17" s="7">
        <f t="shared" si="12"/>
        <v>0.6</v>
      </c>
      <c r="BC17" s="7">
        <f t="shared" si="12"/>
        <v>0.6</v>
      </c>
      <c r="BD17" s="7">
        <f t="shared" si="12"/>
        <v>0.6</v>
      </c>
      <c r="BE17" s="7">
        <f t="shared" si="12"/>
        <v>0.6</v>
      </c>
      <c r="BF17" s="7">
        <f t="shared" si="12"/>
        <v>0.6</v>
      </c>
      <c r="BG17" s="7">
        <f t="shared" si="12"/>
        <v>0.6</v>
      </c>
      <c r="BH17" s="7">
        <f t="shared" si="12"/>
        <v>0.6</v>
      </c>
      <c r="BI17" s="7">
        <f t="shared" si="12"/>
        <v>0.6</v>
      </c>
      <c r="BJ17" s="7">
        <f t="shared" si="12"/>
        <v>0.6</v>
      </c>
      <c r="BK17" s="7">
        <f t="shared" si="12"/>
        <v>0.6</v>
      </c>
      <c r="BL17" s="7">
        <f t="shared" si="12"/>
        <v>0.6</v>
      </c>
      <c r="BM17" s="7">
        <f t="shared" si="12"/>
        <v>0.6</v>
      </c>
      <c r="BN17" s="7">
        <f t="shared" si="12"/>
        <v>0.6</v>
      </c>
      <c r="BO17" s="7">
        <f t="shared" si="12"/>
        <v>0.6</v>
      </c>
      <c r="BP17" s="7">
        <f t="shared" si="12"/>
        <v>0.6</v>
      </c>
      <c r="BQ17" s="7">
        <f t="shared" si="12"/>
        <v>0.6</v>
      </c>
      <c r="BR17" s="7">
        <f t="shared" si="12"/>
        <v>0.6</v>
      </c>
      <c r="BS17" s="7">
        <f t="shared" si="12"/>
        <v>0.6</v>
      </c>
      <c r="BT17" s="7">
        <f t="shared" si="12"/>
        <v>0.6</v>
      </c>
      <c r="BU17" s="7">
        <f t="shared" si="12"/>
        <v>0.6</v>
      </c>
      <c r="BV17" s="7">
        <f t="shared" si="12"/>
        <v>0.6</v>
      </c>
      <c r="BW17" s="7">
        <f>$F$17</f>
        <v>0.6</v>
      </c>
      <c r="BX17" s="7">
        <f>$F$17</f>
        <v>0.6</v>
      </c>
      <c r="BY17" s="7">
        <f>$F$17</f>
        <v>0.6</v>
      </c>
      <c r="BZ17" s="7">
        <f>$F$17</f>
        <v>0.6</v>
      </c>
      <c r="CA17" s="7">
        <f>$F$17</f>
        <v>0.6</v>
      </c>
    </row>
    <row r="18" spans="2:79" x14ac:dyDescent="0.45">
      <c r="C18" t="s">
        <v>191</v>
      </c>
      <c r="E18" t="s">
        <v>177</v>
      </c>
      <c r="J18" s="24">
        <f>J16*J17*J9</f>
        <v>0</v>
      </c>
      <c r="K18" s="24">
        <f t="shared" ref="K18:BV18" si="13">K16*K17*K9</f>
        <v>0</v>
      </c>
      <c r="L18" s="24">
        <f t="shared" si="13"/>
        <v>0</v>
      </c>
      <c r="M18" s="24">
        <f t="shared" si="13"/>
        <v>0</v>
      </c>
      <c r="N18" s="24">
        <f t="shared" si="13"/>
        <v>0</v>
      </c>
      <c r="O18" s="24">
        <f t="shared" si="13"/>
        <v>0</v>
      </c>
      <c r="P18" s="24">
        <f t="shared" si="13"/>
        <v>0</v>
      </c>
      <c r="Q18" s="24">
        <f t="shared" si="13"/>
        <v>0</v>
      </c>
      <c r="R18" s="24">
        <f t="shared" si="13"/>
        <v>0</v>
      </c>
      <c r="S18" s="24">
        <f t="shared" si="13"/>
        <v>0</v>
      </c>
      <c r="T18" s="24">
        <f t="shared" si="13"/>
        <v>0</v>
      </c>
      <c r="U18" s="24">
        <f t="shared" si="13"/>
        <v>0</v>
      </c>
      <c r="V18" s="24">
        <f t="shared" si="13"/>
        <v>0</v>
      </c>
      <c r="W18" s="24">
        <f t="shared" si="13"/>
        <v>0</v>
      </c>
      <c r="X18" s="24">
        <f t="shared" si="13"/>
        <v>0</v>
      </c>
      <c r="Y18" s="24">
        <f t="shared" si="13"/>
        <v>0</v>
      </c>
      <c r="Z18" s="24">
        <f t="shared" si="13"/>
        <v>0</v>
      </c>
      <c r="AA18" s="24">
        <f t="shared" si="13"/>
        <v>0</v>
      </c>
      <c r="AB18" s="24">
        <f t="shared" si="13"/>
        <v>0</v>
      </c>
      <c r="AC18" s="24">
        <f t="shared" si="13"/>
        <v>0</v>
      </c>
      <c r="AD18" s="24">
        <f t="shared" si="13"/>
        <v>0</v>
      </c>
      <c r="AE18" s="24">
        <f t="shared" si="13"/>
        <v>0</v>
      </c>
      <c r="AF18" s="24">
        <f t="shared" si="13"/>
        <v>0</v>
      </c>
      <c r="AG18" s="24">
        <f t="shared" si="13"/>
        <v>0</v>
      </c>
      <c r="AH18" s="24">
        <f t="shared" si="13"/>
        <v>521280</v>
      </c>
      <c r="AI18" s="24">
        <f t="shared" si="13"/>
        <v>529920</v>
      </c>
      <c r="AJ18" s="24">
        <f t="shared" si="13"/>
        <v>521280</v>
      </c>
      <c r="AK18" s="24">
        <f t="shared" si="13"/>
        <v>529920</v>
      </c>
      <c r="AL18" s="24">
        <f t="shared" si="13"/>
        <v>521280</v>
      </c>
      <c r="AM18" s="24">
        <f t="shared" si="13"/>
        <v>529920</v>
      </c>
      <c r="AN18" s="24">
        <f t="shared" si="13"/>
        <v>524160</v>
      </c>
      <c r="AO18" s="24">
        <f t="shared" si="13"/>
        <v>529920</v>
      </c>
      <c r="AP18" s="24">
        <f t="shared" si="13"/>
        <v>521280</v>
      </c>
      <c r="AQ18" s="24">
        <f t="shared" si="13"/>
        <v>529920</v>
      </c>
      <c r="AR18" s="24">
        <f t="shared" si="13"/>
        <v>521280</v>
      </c>
      <c r="AS18" s="24">
        <f t="shared" si="13"/>
        <v>529920</v>
      </c>
      <c r="AT18" s="24">
        <f t="shared" si="13"/>
        <v>521280</v>
      </c>
      <c r="AU18" s="24">
        <f t="shared" si="13"/>
        <v>529920</v>
      </c>
      <c r="AV18" s="24">
        <f t="shared" si="13"/>
        <v>524160</v>
      </c>
      <c r="AW18" s="24">
        <f t="shared" si="13"/>
        <v>529920</v>
      </c>
      <c r="AX18" s="24">
        <f t="shared" si="13"/>
        <v>521280</v>
      </c>
      <c r="AY18" s="24">
        <f t="shared" si="13"/>
        <v>529920</v>
      </c>
      <c r="AZ18" s="24">
        <f t="shared" si="13"/>
        <v>521280</v>
      </c>
      <c r="BA18" s="24">
        <f t="shared" si="13"/>
        <v>529920</v>
      </c>
      <c r="BB18" s="24">
        <f t="shared" si="13"/>
        <v>521280</v>
      </c>
      <c r="BC18" s="24">
        <f t="shared" si="13"/>
        <v>529920</v>
      </c>
      <c r="BD18" s="24">
        <f t="shared" si="13"/>
        <v>524160</v>
      </c>
      <c r="BE18" s="24">
        <f t="shared" si="13"/>
        <v>529920</v>
      </c>
      <c r="BF18" s="24">
        <f t="shared" si="13"/>
        <v>521280</v>
      </c>
      <c r="BG18" s="24">
        <f t="shared" si="13"/>
        <v>529920</v>
      </c>
      <c r="BH18" s="24">
        <f t="shared" si="13"/>
        <v>521280</v>
      </c>
      <c r="BI18" s="24">
        <f t="shared" si="13"/>
        <v>529920</v>
      </c>
      <c r="BJ18" s="24">
        <f t="shared" si="13"/>
        <v>521280</v>
      </c>
      <c r="BK18" s="24">
        <f t="shared" si="13"/>
        <v>529920</v>
      </c>
      <c r="BL18" s="24">
        <f t="shared" si="13"/>
        <v>0</v>
      </c>
      <c r="BM18" s="24">
        <f t="shared" si="13"/>
        <v>0</v>
      </c>
      <c r="BN18" s="24">
        <f t="shared" si="13"/>
        <v>0</v>
      </c>
      <c r="BO18" s="24">
        <f t="shared" si="13"/>
        <v>0</v>
      </c>
      <c r="BP18" s="24">
        <f t="shared" si="13"/>
        <v>0</v>
      </c>
      <c r="BQ18" s="24">
        <f t="shared" si="13"/>
        <v>0</v>
      </c>
      <c r="BR18" s="24">
        <f t="shared" si="13"/>
        <v>0</v>
      </c>
      <c r="BS18" s="24">
        <f t="shared" si="13"/>
        <v>0</v>
      </c>
      <c r="BT18" s="24">
        <f t="shared" si="13"/>
        <v>0</v>
      </c>
      <c r="BU18" s="24">
        <f t="shared" si="13"/>
        <v>0</v>
      </c>
      <c r="BV18" s="24">
        <f t="shared" si="13"/>
        <v>0</v>
      </c>
      <c r="BW18" s="24">
        <f>BW16*BW17*BW9</f>
        <v>0</v>
      </c>
      <c r="BX18" s="24">
        <f>BX16*BX17*BX9</f>
        <v>0</v>
      </c>
      <c r="BY18" s="24">
        <f>BY16*BY17*BY9</f>
        <v>0</v>
      </c>
      <c r="BZ18" s="24">
        <f>BZ16*BZ17*BZ9</f>
        <v>0</v>
      </c>
      <c r="CA18" s="24">
        <f>CA16*CA17*CA9</f>
        <v>0</v>
      </c>
    </row>
    <row r="19" spans="2:79" x14ac:dyDescent="0.45"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24"/>
      <c r="BJ19" s="24"/>
      <c r="BK19" s="24"/>
      <c r="BL19" s="24"/>
      <c r="BM19" s="2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</row>
    <row r="20" spans="2:79" x14ac:dyDescent="0.45">
      <c r="C20" t="s">
        <v>184</v>
      </c>
      <c r="E20" t="s">
        <v>142</v>
      </c>
      <c r="F20" s="11">
        <v>10</v>
      </c>
      <c r="H20" s="9">
        <f>SUM(J20:CA20)</f>
        <v>20</v>
      </c>
      <c r="J20" s="24">
        <f>AND(J12,J11&lt;=$F$20)*1</f>
        <v>0</v>
      </c>
      <c r="K20" s="24">
        <f t="shared" ref="K20:BV20" si="14">AND(K12,K11&lt;=$F$20)*1</f>
        <v>0</v>
      </c>
      <c r="L20" s="24">
        <f t="shared" si="14"/>
        <v>0</v>
      </c>
      <c r="M20" s="24">
        <f t="shared" si="14"/>
        <v>0</v>
      </c>
      <c r="N20" s="24">
        <f t="shared" si="14"/>
        <v>0</v>
      </c>
      <c r="O20" s="24">
        <f t="shared" si="14"/>
        <v>0</v>
      </c>
      <c r="P20" s="24">
        <f t="shared" si="14"/>
        <v>0</v>
      </c>
      <c r="Q20" s="24">
        <f t="shared" si="14"/>
        <v>0</v>
      </c>
      <c r="R20" s="24">
        <f t="shared" si="14"/>
        <v>0</v>
      </c>
      <c r="S20" s="24">
        <f t="shared" si="14"/>
        <v>0</v>
      </c>
      <c r="T20" s="24">
        <f t="shared" si="14"/>
        <v>0</v>
      </c>
      <c r="U20" s="24">
        <f t="shared" si="14"/>
        <v>0</v>
      </c>
      <c r="V20" s="24">
        <f t="shared" si="14"/>
        <v>0</v>
      </c>
      <c r="W20" s="24">
        <f t="shared" si="14"/>
        <v>0</v>
      </c>
      <c r="X20" s="24">
        <f t="shared" si="14"/>
        <v>0</v>
      </c>
      <c r="Y20" s="24">
        <f t="shared" si="14"/>
        <v>0</v>
      </c>
      <c r="Z20" s="24">
        <f t="shared" si="14"/>
        <v>0</v>
      </c>
      <c r="AA20" s="24">
        <f t="shared" si="14"/>
        <v>0</v>
      </c>
      <c r="AB20" s="24">
        <f t="shared" si="14"/>
        <v>0</v>
      </c>
      <c r="AC20" s="24">
        <f t="shared" si="14"/>
        <v>0</v>
      </c>
      <c r="AD20" s="24">
        <f t="shared" si="14"/>
        <v>0</v>
      </c>
      <c r="AE20" s="24">
        <f t="shared" si="14"/>
        <v>0</v>
      </c>
      <c r="AF20" s="24">
        <f t="shared" si="14"/>
        <v>0</v>
      </c>
      <c r="AG20" s="24">
        <f t="shared" si="14"/>
        <v>0</v>
      </c>
      <c r="AH20" s="24">
        <f t="shared" si="14"/>
        <v>1</v>
      </c>
      <c r="AI20" s="24">
        <f t="shared" si="14"/>
        <v>1</v>
      </c>
      <c r="AJ20" s="24">
        <f t="shared" si="14"/>
        <v>1</v>
      </c>
      <c r="AK20" s="24">
        <f t="shared" si="14"/>
        <v>1</v>
      </c>
      <c r="AL20" s="24">
        <f t="shared" si="14"/>
        <v>1</v>
      </c>
      <c r="AM20" s="24">
        <f t="shared" si="14"/>
        <v>1</v>
      </c>
      <c r="AN20" s="24">
        <f t="shared" si="14"/>
        <v>1</v>
      </c>
      <c r="AO20" s="24">
        <f t="shared" si="14"/>
        <v>1</v>
      </c>
      <c r="AP20" s="24">
        <f t="shared" si="14"/>
        <v>1</v>
      </c>
      <c r="AQ20" s="24">
        <f t="shared" si="14"/>
        <v>1</v>
      </c>
      <c r="AR20" s="24">
        <f t="shared" si="14"/>
        <v>1</v>
      </c>
      <c r="AS20" s="24">
        <f t="shared" si="14"/>
        <v>1</v>
      </c>
      <c r="AT20" s="24">
        <f t="shared" si="14"/>
        <v>1</v>
      </c>
      <c r="AU20" s="24">
        <f t="shared" si="14"/>
        <v>1</v>
      </c>
      <c r="AV20" s="24">
        <f t="shared" si="14"/>
        <v>1</v>
      </c>
      <c r="AW20" s="24">
        <f t="shared" si="14"/>
        <v>1</v>
      </c>
      <c r="AX20" s="24">
        <f t="shared" si="14"/>
        <v>1</v>
      </c>
      <c r="AY20" s="24">
        <f t="shared" si="14"/>
        <v>1</v>
      </c>
      <c r="AZ20" s="24">
        <f t="shared" si="14"/>
        <v>1</v>
      </c>
      <c r="BA20" s="24">
        <f t="shared" si="14"/>
        <v>1</v>
      </c>
      <c r="BB20" s="24">
        <f t="shared" si="14"/>
        <v>0</v>
      </c>
      <c r="BC20" s="24">
        <f t="shared" si="14"/>
        <v>0</v>
      </c>
      <c r="BD20" s="24">
        <f t="shared" si="14"/>
        <v>0</v>
      </c>
      <c r="BE20" s="24">
        <f t="shared" si="14"/>
        <v>0</v>
      </c>
      <c r="BF20" s="24">
        <f t="shared" si="14"/>
        <v>0</v>
      </c>
      <c r="BG20" s="24">
        <f t="shared" si="14"/>
        <v>0</v>
      </c>
      <c r="BH20" s="24">
        <f t="shared" si="14"/>
        <v>0</v>
      </c>
      <c r="BI20" s="24">
        <f t="shared" si="14"/>
        <v>0</v>
      </c>
      <c r="BJ20" s="24">
        <f t="shared" si="14"/>
        <v>0</v>
      </c>
      <c r="BK20" s="24">
        <f t="shared" si="14"/>
        <v>0</v>
      </c>
      <c r="BL20" s="24">
        <f t="shared" si="14"/>
        <v>0</v>
      </c>
      <c r="BM20" s="24">
        <f t="shared" si="14"/>
        <v>0</v>
      </c>
      <c r="BN20" s="24">
        <f t="shared" si="14"/>
        <v>0</v>
      </c>
      <c r="BO20" s="24">
        <f t="shared" si="14"/>
        <v>0</v>
      </c>
      <c r="BP20" s="24">
        <f t="shared" si="14"/>
        <v>0</v>
      </c>
      <c r="BQ20" s="24">
        <f t="shared" si="14"/>
        <v>0</v>
      </c>
      <c r="BR20" s="24">
        <f t="shared" si="14"/>
        <v>0</v>
      </c>
      <c r="BS20" s="24">
        <f t="shared" si="14"/>
        <v>0</v>
      </c>
      <c r="BT20" s="24">
        <f t="shared" si="14"/>
        <v>0</v>
      </c>
      <c r="BU20" s="24">
        <f t="shared" si="14"/>
        <v>0</v>
      </c>
      <c r="BV20" s="24">
        <f t="shared" si="14"/>
        <v>0</v>
      </c>
      <c r="BW20" s="24">
        <f>AND(BW12,BW11&lt;=$F$20)*1</f>
        <v>0</v>
      </c>
      <c r="BX20" s="24">
        <f>AND(BX12,BX11&lt;=$F$20)*1</f>
        <v>0</v>
      </c>
      <c r="BY20" s="24">
        <f>AND(BY12,BY11&lt;=$F$20)*1</f>
        <v>0</v>
      </c>
      <c r="BZ20" s="24">
        <f>AND(BZ12,BZ11&lt;=$F$20)*1</f>
        <v>0</v>
      </c>
      <c r="CA20" s="24">
        <f>AND(CA12,CA11&lt;=$F$20)*1</f>
        <v>0</v>
      </c>
    </row>
    <row r="21" spans="2:79" x14ac:dyDescent="0.45">
      <c r="C21" t="s">
        <v>185</v>
      </c>
      <c r="E21" t="s">
        <v>142</v>
      </c>
      <c r="H21" s="9">
        <f>SUM(J21:CA21)</f>
        <v>10</v>
      </c>
      <c r="J21" s="24">
        <f>AND(J12,NOT(J20))*1</f>
        <v>0</v>
      </c>
      <c r="K21" s="24">
        <f t="shared" ref="K21:BV21" si="15">AND(K12,NOT(K20))*1</f>
        <v>0</v>
      </c>
      <c r="L21" s="24">
        <f t="shared" si="15"/>
        <v>0</v>
      </c>
      <c r="M21" s="24">
        <f t="shared" si="15"/>
        <v>0</v>
      </c>
      <c r="N21" s="24">
        <f t="shared" si="15"/>
        <v>0</v>
      </c>
      <c r="O21" s="24">
        <f t="shared" si="15"/>
        <v>0</v>
      </c>
      <c r="P21" s="24">
        <f t="shared" si="15"/>
        <v>0</v>
      </c>
      <c r="Q21" s="24">
        <f t="shared" si="15"/>
        <v>0</v>
      </c>
      <c r="R21" s="24">
        <f t="shared" si="15"/>
        <v>0</v>
      </c>
      <c r="S21" s="24">
        <f t="shared" si="15"/>
        <v>0</v>
      </c>
      <c r="T21" s="24">
        <f t="shared" si="15"/>
        <v>0</v>
      </c>
      <c r="U21" s="24">
        <f t="shared" si="15"/>
        <v>0</v>
      </c>
      <c r="V21" s="24">
        <f t="shared" si="15"/>
        <v>0</v>
      </c>
      <c r="W21" s="24">
        <f t="shared" si="15"/>
        <v>0</v>
      </c>
      <c r="X21" s="24">
        <f t="shared" si="15"/>
        <v>0</v>
      </c>
      <c r="Y21" s="24">
        <f t="shared" si="15"/>
        <v>0</v>
      </c>
      <c r="Z21" s="24">
        <f t="shared" si="15"/>
        <v>0</v>
      </c>
      <c r="AA21" s="24">
        <f t="shared" si="15"/>
        <v>0</v>
      </c>
      <c r="AB21" s="24">
        <f t="shared" si="15"/>
        <v>0</v>
      </c>
      <c r="AC21" s="24">
        <f t="shared" si="15"/>
        <v>0</v>
      </c>
      <c r="AD21" s="24">
        <f t="shared" si="15"/>
        <v>0</v>
      </c>
      <c r="AE21" s="24">
        <f t="shared" si="15"/>
        <v>0</v>
      </c>
      <c r="AF21" s="24">
        <f t="shared" si="15"/>
        <v>0</v>
      </c>
      <c r="AG21" s="24">
        <f t="shared" si="15"/>
        <v>0</v>
      </c>
      <c r="AH21" s="24">
        <f t="shared" si="15"/>
        <v>0</v>
      </c>
      <c r="AI21" s="24">
        <f t="shared" si="15"/>
        <v>0</v>
      </c>
      <c r="AJ21" s="24">
        <f t="shared" si="15"/>
        <v>0</v>
      </c>
      <c r="AK21" s="24">
        <f t="shared" si="15"/>
        <v>0</v>
      </c>
      <c r="AL21" s="24">
        <f t="shared" si="15"/>
        <v>0</v>
      </c>
      <c r="AM21" s="24">
        <f t="shared" si="15"/>
        <v>0</v>
      </c>
      <c r="AN21" s="24">
        <f t="shared" si="15"/>
        <v>0</v>
      </c>
      <c r="AO21" s="24">
        <f t="shared" si="15"/>
        <v>0</v>
      </c>
      <c r="AP21" s="24">
        <f t="shared" si="15"/>
        <v>0</v>
      </c>
      <c r="AQ21" s="24">
        <f t="shared" si="15"/>
        <v>0</v>
      </c>
      <c r="AR21" s="24">
        <f t="shared" si="15"/>
        <v>0</v>
      </c>
      <c r="AS21" s="24">
        <f t="shared" si="15"/>
        <v>0</v>
      </c>
      <c r="AT21" s="24">
        <f t="shared" si="15"/>
        <v>0</v>
      </c>
      <c r="AU21" s="24">
        <f t="shared" si="15"/>
        <v>0</v>
      </c>
      <c r="AV21" s="24">
        <f t="shared" si="15"/>
        <v>0</v>
      </c>
      <c r="AW21" s="24">
        <f t="shared" si="15"/>
        <v>0</v>
      </c>
      <c r="AX21" s="24">
        <f t="shared" si="15"/>
        <v>0</v>
      </c>
      <c r="AY21" s="24">
        <f t="shared" si="15"/>
        <v>0</v>
      </c>
      <c r="AZ21" s="24">
        <f t="shared" si="15"/>
        <v>0</v>
      </c>
      <c r="BA21" s="24">
        <f t="shared" si="15"/>
        <v>0</v>
      </c>
      <c r="BB21" s="24">
        <f t="shared" si="15"/>
        <v>1</v>
      </c>
      <c r="BC21" s="24">
        <f t="shared" si="15"/>
        <v>1</v>
      </c>
      <c r="BD21" s="24">
        <f t="shared" si="15"/>
        <v>1</v>
      </c>
      <c r="BE21" s="24">
        <f t="shared" si="15"/>
        <v>1</v>
      </c>
      <c r="BF21" s="24">
        <f t="shared" si="15"/>
        <v>1</v>
      </c>
      <c r="BG21" s="24">
        <f t="shared" si="15"/>
        <v>1</v>
      </c>
      <c r="BH21" s="24">
        <f t="shared" si="15"/>
        <v>1</v>
      </c>
      <c r="BI21" s="24">
        <f t="shared" si="15"/>
        <v>1</v>
      </c>
      <c r="BJ21" s="24">
        <f t="shared" si="15"/>
        <v>1</v>
      </c>
      <c r="BK21" s="24">
        <f t="shared" si="15"/>
        <v>1</v>
      </c>
      <c r="BL21" s="24">
        <f t="shared" si="15"/>
        <v>0</v>
      </c>
      <c r="BM21" s="24">
        <f t="shared" si="15"/>
        <v>0</v>
      </c>
      <c r="BN21" s="24">
        <f t="shared" si="15"/>
        <v>0</v>
      </c>
      <c r="BO21" s="24">
        <f t="shared" si="15"/>
        <v>0</v>
      </c>
      <c r="BP21" s="24">
        <f t="shared" si="15"/>
        <v>0</v>
      </c>
      <c r="BQ21" s="24">
        <f t="shared" si="15"/>
        <v>0</v>
      </c>
      <c r="BR21" s="24">
        <f t="shared" si="15"/>
        <v>0</v>
      </c>
      <c r="BS21" s="24">
        <f t="shared" si="15"/>
        <v>0</v>
      </c>
      <c r="BT21" s="24">
        <f t="shared" si="15"/>
        <v>0</v>
      </c>
      <c r="BU21" s="24">
        <f t="shared" si="15"/>
        <v>0</v>
      </c>
      <c r="BV21" s="24">
        <f t="shared" si="15"/>
        <v>0</v>
      </c>
      <c r="BW21" s="24">
        <f>AND(BW12,NOT(BW20))*1</f>
        <v>0</v>
      </c>
      <c r="BX21" s="24">
        <f>AND(BX12,NOT(BX20))*1</f>
        <v>0</v>
      </c>
      <c r="BY21" s="24">
        <f>AND(BY12,NOT(BY20))*1</f>
        <v>0</v>
      </c>
      <c r="BZ21" s="24">
        <f>AND(BZ12,NOT(BZ20))*1</f>
        <v>0</v>
      </c>
      <c r="CA21" s="24">
        <f>AND(CA12,NOT(CA20))*1</f>
        <v>0</v>
      </c>
    </row>
    <row r="22" spans="2:79" x14ac:dyDescent="0.45">
      <c r="C22" t="s">
        <v>179</v>
      </c>
      <c r="E22" t="s">
        <v>186</v>
      </c>
      <c r="F22" s="23">
        <f>'OFSW Assumptions'!F20</f>
        <v>-5.1161968918237433E-3</v>
      </c>
      <c r="G22" s="23">
        <f>'OFSW Assumptions'!F21</f>
        <v>-1.075518913431428E-2</v>
      </c>
      <c r="J22" s="25">
        <f>$F$22*J20+$G$22*J21</f>
        <v>0</v>
      </c>
      <c r="K22" s="25">
        <f t="shared" ref="K22:BV22" si="16">$F$22*K20+$G$22*K21</f>
        <v>0</v>
      </c>
      <c r="L22" s="25">
        <f t="shared" si="16"/>
        <v>0</v>
      </c>
      <c r="M22" s="25">
        <f t="shared" si="16"/>
        <v>0</v>
      </c>
      <c r="N22" s="25">
        <f t="shared" si="16"/>
        <v>0</v>
      </c>
      <c r="O22" s="25">
        <f t="shared" si="16"/>
        <v>0</v>
      </c>
      <c r="P22" s="25">
        <f t="shared" si="16"/>
        <v>0</v>
      </c>
      <c r="Q22" s="25">
        <f t="shared" si="16"/>
        <v>0</v>
      </c>
      <c r="R22" s="25">
        <f t="shared" si="16"/>
        <v>0</v>
      </c>
      <c r="S22" s="25">
        <f t="shared" si="16"/>
        <v>0</v>
      </c>
      <c r="T22" s="25">
        <f t="shared" si="16"/>
        <v>0</v>
      </c>
      <c r="U22" s="25">
        <f t="shared" si="16"/>
        <v>0</v>
      </c>
      <c r="V22" s="25">
        <f t="shared" si="16"/>
        <v>0</v>
      </c>
      <c r="W22" s="25">
        <f t="shared" si="16"/>
        <v>0</v>
      </c>
      <c r="X22" s="25">
        <f t="shared" si="16"/>
        <v>0</v>
      </c>
      <c r="Y22" s="25">
        <f t="shared" si="16"/>
        <v>0</v>
      </c>
      <c r="Z22" s="25">
        <f t="shared" si="16"/>
        <v>0</v>
      </c>
      <c r="AA22" s="25">
        <f t="shared" si="16"/>
        <v>0</v>
      </c>
      <c r="AB22" s="25">
        <f t="shared" si="16"/>
        <v>0</v>
      </c>
      <c r="AC22" s="25">
        <f t="shared" si="16"/>
        <v>0</v>
      </c>
      <c r="AD22" s="25">
        <f t="shared" si="16"/>
        <v>0</v>
      </c>
      <c r="AE22" s="25">
        <f t="shared" si="16"/>
        <v>0</v>
      </c>
      <c r="AF22" s="25">
        <f t="shared" si="16"/>
        <v>0</v>
      </c>
      <c r="AG22" s="25">
        <f t="shared" si="16"/>
        <v>0</v>
      </c>
      <c r="AH22" s="25">
        <f t="shared" si="16"/>
        <v>-5.1161968918237433E-3</v>
      </c>
      <c r="AI22" s="25">
        <f t="shared" si="16"/>
        <v>-5.1161968918237433E-3</v>
      </c>
      <c r="AJ22" s="25">
        <f t="shared" si="16"/>
        <v>-5.1161968918237433E-3</v>
      </c>
      <c r="AK22" s="25">
        <f t="shared" si="16"/>
        <v>-5.1161968918237433E-3</v>
      </c>
      <c r="AL22" s="25">
        <f t="shared" si="16"/>
        <v>-5.1161968918237433E-3</v>
      </c>
      <c r="AM22" s="25">
        <f t="shared" si="16"/>
        <v>-5.1161968918237433E-3</v>
      </c>
      <c r="AN22" s="25">
        <f t="shared" si="16"/>
        <v>-5.1161968918237433E-3</v>
      </c>
      <c r="AO22" s="25">
        <f t="shared" si="16"/>
        <v>-5.1161968918237433E-3</v>
      </c>
      <c r="AP22" s="25">
        <f t="shared" si="16"/>
        <v>-5.1161968918237433E-3</v>
      </c>
      <c r="AQ22" s="25">
        <f t="shared" si="16"/>
        <v>-5.1161968918237433E-3</v>
      </c>
      <c r="AR22" s="25">
        <f t="shared" si="16"/>
        <v>-5.1161968918237433E-3</v>
      </c>
      <c r="AS22" s="25">
        <f t="shared" si="16"/>
        <v>-5.1161968918237433E-3</v>
      </c>
      <c r="AT22" s="25">
        <f t="shared" si="16"/>
        <v>-5.1161968918237433E-3</v>
      </c>
      <c r="AU22" s="25">
        <f t="shared" si="16"/>
        <v>-5.1161968918237433E-3</v>
      </c>
      <c r="AV22" s="25">
        <f t="shared" si="16"/>
        <v>-5.1161968918237433E-3</v>
      </c>
      <c r="AW22" s="25">
        <f t="shared" si="16"/>
        <v>-5.1161968918237433E-3</v>
      </c>
      <c r="AX22" s="25">
        <f t="shared" si="16"/>
        <v>-5.1161968918237433E-3</v>
      </c>
      <c r="AY22" s="25">
        <f t="shared" si="16"/>
        <v>-5.1161968918237433E-3</v>
      </c>
      <c r="AZ22" s="25">
        <f t="shared" si="16"/>
        <v>-5.1161968918237433E-3</v>
      </c>
      <c r="BA22" s="25">
        <f t="shared" si="16"/>
        <v>-5.1161968918237433E-3</v>
      </c>
      <c r="BB22" s="25">
        <f t="shared" si="16"/>
        <v>-1.075518913431428E-2</v>
      </c>
      <c r="BC22" s="25">
        <f t="shared" si="16"/>
        <v>-1.075518913431428E-2</v>
      </c>
      <c r="BD22" s="25">
        <f t="shared" si="16"/>
        <v>-1.075518913431428E-2</v>
      </c>
      <c r="BE22" s="25">
        <f t="shared" si="16"/>
        <v>-1.075518913431428E-2</v>
      </c>
      <c r="BF22" s="25">
        <f t="shared" si="16"/>
        <v>-1.075518913431428E-2</v>
      </c>
      <c r="BG22" s="25">
        <f t="shared" si="16"/>
        <v>-1.075518913431428E-2</v>
      </c>
      <c r="BH22" s="25">
        <f t="shared" si="16"/>
        <v>-1.075518913431428E-2</v>
      </c>
      <c r="BI22" s="25">
        <f t="shared" si="16"/>
        <v>-1.075518913431428E-2</v>
      </c>
      <c r="BJ22" s="25">
        <f t="shared" si="16"/>
        <v>-1.075518913431428E-2</v>
      </c>
      <c r="BK22" s="25">
        <f t="shared" si="16"/>
        <v>-1.075518913431428E-2</v>
      </c>
      <c r="BL22" s="25">
        <f t="shared" si="16"/>
        <v>0</v>
      </c>
      <c r="BM22" s="25">
        <f t="shared" si="16"/>
        <v>0</v>
      </c>
      <c r="BN22" s="25">
        <f t="shared" si="16"/>
        <v>0</v>
      </c>
      <c r="BO22" s="25">
        <f t="shared" si="16"/>
        <v>0</v>
      </c>
      <c r="BP22" s="25">
        <f t="shared" si="16"/>
        <v>0</v>
      </c>
      <c r="BQ22" s="25">
        <f t="shared" si="16"/>
        <v>0</v>
      </c>
      <c r="BR22" s="25">
        <f t="shared" si="16"/>
        <v>0</v>
      </c>
      <c r="BS22" s="25">
        <f t="shared" si="16"/>
        <v>0</v>
      </c>
      <c r="BT22" s="25">
        <f t="shared" si="16"/>
        <v>0</v>
      </c>
      <c r="BU22" s="25">
        <f t="shared" si="16"/>
        <v>0</v>
      </c>
      <c r="BV22" s="25">
        <f t="shared" si="16"/>
        <v>0</v>
      </c>
      <c r="BW22" s="25">
        <f>$F$22*BW20+$G$22*BW21</f>
        <v>0</v>
      </c>
      <c r="BX22" s="25">
        <f>$F$22*BX20+$G$22*BX21</f>
        <v>0</v>
      </c>
      <c r="BY22" s="25">
        <f>$F$22*BY20+$G$22*BY21</f>
        <v>0</v>
      </c>
      <c r="BZ22" s="25">
        <f>$F$22*BZ20+$G$22*BZ21</f>
        <v>0</v>
      </c>
      <c r="CA22" s="25">
        <f>$F$22*CA20+$G$22*CA21</f>
        <v>0</v>
      </c>
    </row>
    <row r="23" spans="2:79" x14ac:dyDescent="0.45">
      <c r="C23" t="s">
        <v>187</v>
      </c>
      <c r="E23" t="s">
        <v>188</v>
      </c>
      <c r="J23" s="25">
        <f>(1+J22)^(1/2)-1</f>
        <v>0</v>
      </c>
      <c r="K23" s="25">
        <f t="shared" ref="K23:BV23" si="17">(1+K22)^(1/2)-1</f>
        <v>0</v>
      </c>
      <c r="L23" s="25">
        <f t="shared" si="17"/>
        <v>0</v>
      </c>
      <c r="M23" s="25">
        <f t="shared" si="17"/>
        <v>0</v>
      </c>
      <c r="N23" s="25">
        <f t="shared" si="17"/>
        <v>0</v>
      </c>
      <c r="O23" s="25">
        <f t="shared" si="17"/>
        <v>0</v>
      </c>
      <c r="P23" s="25">
        <f t="shared" si="17"/>
        <v>0</v>
      </c>
      <c r="Q23" s="25">
        <f t="shared" si="17"/>
        <v>0</v>
      </c>
      <c r="R23" s="25">
        <f t="shared" si="17"/>
        <v>0</v>
      </c>
      <c r="S23" s="25">
        <f t="shared" si="17"/>
        <v>0</v>
      </c>
      <c r="T23" s="25">
        <f t="shared" si="17"/>
        <v>0</v>
      </c>
      <c r="U23" s="25">
        <f t="shared" si="17"/>
        <v>0</v>
      </c>
      <c r="V23" s="25">
        <f t="shared" si="17"/>
        <v>0</v>
      </c>
      <c r="W23" s="25">
        <f t="shared" si="17"/>
        <v>0</v>
      </c>
      <c r="X23" s="25">
        <f t="shared" si="17"/>
        <v>0</v>
      </c>
      <c r="Y23" s="25">
        <f t="shared" si="17"/>
        <v>0</v>
      </c>
      <c r="Z23" s="25">
        <f t="shared" si="17"/>
        <v>0</v>
      </c>
      <c r="AA23" s="25">
        <f t="shared" si="17"/>
        <v>0</v>
      </c>
      <c r="AB23" s="25">
        <f t="shared" si="17"/>
        <v>0</v>
      </c>
      <c r="AC23" s="25">
        <f t="shared" si="17"/>
        <v>0</v>
      </c>
      <c r="AD23" s="25">
        <f t="shared" si="17"/>
        <v>0</v>
      </c>
      <c r="AE23" s="25">
        <f t="shared" si="17"/>
        <v>0</v>
      </c>
      <c r="AF23" s="25">
        <f t="shared" si="17"/>
        <v>0</v>
      </c>
      <c r="AG23" s="25">
        <f t="shared" si="17"/>
        <v>0</v>
      </c>
      <c r="AH23" s="25">
        <f t="shared" si="17"/>
        <v>-2.5613787765302876E-3</v>
      </c>
      <c r="AI23" s="25">
        <f t="shared" si="17"/>
        <v>-2.5613787765302876E-3</v>
      </c>
      <c r="AJ23" s="25">
        <f t="shared" si="17"/>
        <v>-2.5613787765302876E-3</v>
      </c>
      <c r="AK23" s="25">
        <f t="shared" si="17"/>
        <v>-2.5613787765302876E-3</v>
      </c>
      <c r="AL23" s="25">
        <f t="shared" si="17"/>
        <v>-2.5613787765302876E-3</v>
      </c>
      <c r="AM23" s="25">
        <f t="shared" si="17"/>
        <v>-2.5613787765302876E-3</v>
      </c>
      <c r="AN23" s="25">
        <f t="shared" si="17"/>
        <v>-2.5613787765302876E-3</v>
      </c>
      <c r="AO23" s="25">
        <f t="shared" si="17"/>
        <v>-2.5613787765302876E-3</v>
      </c>
      <c r="AP23" s="25">
        <f t="shared" si="17"/>
        <v>-2.5613787765302876E-3</v>
      </c>
      <c r="AQ23" s="25">
        <f t="shared" si="17"/>
        <v>-2.5613787765302876E-3</v>
      </c>
      <c r="AR23" s="25">
        <f t="shared" si="17"/>
        <v>-2.5613787765302876E-3</v>
      </c>
      <c r="AS23" s="25">
        <f t="shared" si="17"/>
        <v>-2.5613787765302876E-3</v>
      </c>
      <c r="AT23" s="25">
        <f t="shared" si="17"/>
        <v>-2.5613787765302876E-3</v>
      </c>
      <c r="AU23" s="25">
        <f t="shared" si="17"/>
        <v>-2.5613787765302876E-3</v>
      </c>
      <c r="AV23" s="25">
        <f t="shared" si="17"/>
        <v>-2.5613787765302876E-3</v>
      </c>
      <c r="AW23" s="25">
        <f t="shared" si="17"/>
        <v>-2.5613787765302876E-3</v>
      </c>
      <c r="AX23" s="25">
        <f t="shared" si="17"/>
        <v>-2.5613787765302876E-3</v>
      </c>
      <c r="AY23" s="25">
        <f t="shared" si="17"/>
        <v>-2.5613787765302876E-3</v>
      </c>
      <c r="AZ23" s="25">
        <f t="shared" si="17"/>
        <v>-2.5613787765302876E-3</v>
      </c>
      <c r="BA23" s="25">
        <f t="shared" si="17"/>
        <v>-2.5613787765302876E-3</v>
      </c>
      <c r="BB23" s="25">
        <f t="shared" si="17"/>
        <v>-5.3921321115111276E-3</v>
      </c>
      <c r="BC23" s="25">
        <f t="shared" si="17"/>
        <v>-5.3921321115111276E-3</v>
      </c>
      <c r="BD23" s="25">
        <f t="shared" si="17"/>
        <v>-5.3921321115111276E-3</v>
      </c>
      <c r="BE23" s="25">
        <f t="shared" si="17"/>
        <v>-5.3921321115111276E-3</v>
      </c>
      <c r="BF23" s="25">
        <f t="shared" si="17"/>
        <v>-5.3921321115111276E-3</v>
      </c>
      <c r="BG23" s="25">
        <f t="shared" si="17"/>
        <v>-5.3921321115111276E-3</v>
      </c>
      <c r="BH23" s="25">
        <f t="shared" si="17"/>
        <v>-5.3921321115111276E-3</v>
      </c>
      <c r="BI23" s="25">
        <f t="shared" si="17"/>
        <v>-5.3921321115111276E-3</v>
      </c>
      <c r="BJ23" s="25">
        <f t="shared" si="17"/>
        <v>-5.3921321115111276E-3</v>
      </c>
      <c r="BK23" s="25">
        <f t="shared" si="17"/>
        <v>-5.3921321115111276E-3</v>
      </c>
      <c r="BL23" s="25">
        <f t="shared" si="17"/>
        <v>0</v>
      </c>
      <c r="BM23" s="25">
        <f t="shared" si="17"/>
        <v>0</v>
      </c>
      <c r="BN23" s="25">
        <f t="shared" si="17"/>
        <v>0</v>
      </c>
      <c r="BO23" s="25">
        <f t="shared" si="17"/>
        <v>0</v>
      </c>
      <c r="BP23" s="25">
        <f t="shared" si="17"/>
        <v>0</v>
      </c>
      <c r="BQ23" s="25">
        <f t="shared" si="17"/>
        <v>0</v>
      </c>
      <c r="BR23" s="25">
        <f t="shared" si="17"/>
        <v>0</v>
      </c>
      <c r="BS23" s="25">
        <f t="shared" si="17"/>
        <v>0</v>
      </c>
      <c r="BT23" s="25">
        <f t="shared" si="17"/>
        <v>0</v>
      </c>
      <c r="BU23" s="25">
        <f t="shared" si="17"/>
        <v>0</v>
      </c>
      <c r="BV23" s="25">
        <f t="shared" si="17"/>
        <v>0</v>
      </c>
      <c r="BW23" s="25">
        <f>(1+BW22)^(1/2)-1</f>
        <v>0</v>
      </c>
      <c r="BX23" s="25">
        <f>(1+BX22)^(1/2)-1</f>
        <v>0</v>
      </c>
      <c r="BY23" s="25">
        <f>(1+BY22)^(1/2)-1</f>
        <v>0</v>
      </c>
      <c r="BZ23" s="25">
        <f>(1+BZ22)^(1/2)-1</f>
        <v>0</v>
      </c>
      <c r="CA23" s="25">
        <f>(1+CA22)^(1/2)-1</f>
        <v>0</v>
      </c>
    </row>
    <row r="24" spans="2:79" x14ac:dyDescent="0.45">
      <c r="C24" t="s">
        <v>189</v>
      </c>
      <c r="E24" t="s">
        <v>190</v>
      </c>
      <c r="I24" s="11">
        <v>1</v>
      </c>
      <c r="J24" s="26">
        <f>I24*(1+J23)</f>
        <v>1</v>
      </c>
      <c r="K24" s="26">
        <f t="shared" ref="K24:BV24" si="18">J24*(1+K23)</f>
        <v>1</v>
      </c>
      <c r="L24" s="26">
        <f t="shared" si="18"/>
        <v>1</v>
      </c>
      <c r="M24" s="26">
        <f t="shared" si="18"/>
        <v>1</v>
      </c>
      <c r="N24" s="26">
        <f t="shared" si="18"/>
        <v>1</v>
      </c>
      <c r="O24" s="26">
        <f t="shared" si="18"/>
        <v>1</v>
      </c>
      <c r="P24" s="26">
        <f t="shared" si="18"/>
        <v>1</v>
      </c>
      <c r="Q24" s="26">
        <f t="shared" si="18"/>
        <v>1</v>
      </c>
      <c r="R24" s="26">
        <f t="shared" si="18"/>
        <v>1</v>
      </c>
      <c r="S24" s="26">
        <f t="shared" si="18"/>
        <v>1</v>
      </c>
      <c r="T24" s="26">
        <f t="shared" si="18"/>
        <v>1</v>
      </c>
      <c r="U24" s="26">
        <f t="shared" si="18"/>
        <v>1</v>
      </c>
      <c r="V24" s="26">
        <f t="shared" si="18"/>
        <v>1</v>
      </c>
      <c r="W24" s="26">
        <f t="shared" si="18"/>
        <v>1</v>
      </c>
      <c r="X24" s="26">
        <f t="shared" si="18"/>
        <v>1</v>
      </c>
      <c r="Y24" s="26">
        <f t="shared" si="18"/>
        <v>1</v>
      </c>
      <c r="Z24" s="26">
        <f t="shared" si="18"/>
        <v>1</v>
      </c>
      <c r="AA24" s="26">
        <f t="shared" si="18"/>
        <v>1</v>
      </c>
      <c r="AB24" s="26">
        <f t="shared" si="18"/>
        <v>1</v>
      </c>
      <c r="AC24" s="26">
        <f t="shared" si="18"/>
        <v>1</v>
      </c>
      <c r="AD24" s="26">
        <f t="shared" si="18"/>
        <v>1</v>
      </c>
      <c r="AE24" s="26">
        <f t="shared" si="18"/>
        <v>1</v>
      </c>
      <c r="AF24" s="26">
        <f t="shared" si="18"/>
        <v>1</v>
      </c>
      <c r="AG24" s="26">
        <f t="shared" si="18"/>
        <v>1</v>
      </c>
      <c r="AH24" s="26">
        <f t="shared" si="18"/>
        <v>0.99743862122346971</v>
      </c>
      <c r="AI24" s="26">
        <f t="shared" si="18"/>
        <v>0.99488380310817626</v>
      </c>
      <c r="AJ24" s="26">
        <f t="shared" si="18"/>
        <v>0.99233552884978127</v>
      </c>
      <c r="AK24" s="26">
        <f t="shared" si="18"/>
        <v>0.98979378168698851</v>
      </c>
      <c r="AL24" s="26">
        <f t="shared" si="18"/>
        <v>0.98725854490143383</v>
      </c>
      <c r="AM24" s="26">
        <f t="shared" si="18"/>
        <v>0.98472980181757508</v>
      </c>
      <c r="AN24" s="26">
        <f t="shared" si="18"/>
        <v>0.98220753580258269</v>
      </c>
      <c r="AO24" s="26">
        <f t="shared" si="18"/>
        <v>0.9796917302662298</v>
      </c>
      <c r="AP24" s="26">
        <f t="shared" si="18"/>
        <v>0.97718236866078367</v>
      </c>
      <c r="AQ24" s="26">
        <f t="shared" si="18"/>
        <v>0.97467943448089633</v>
      </c>
      <c r="AR24" s="26">
        <f t="shared" si="18"/>
        <v>0.97218291126349643</v>
      </c>
      <c r="AS24" s="26">
        <f t="shared" si="18"/>
        <v>0.96969278258768066</v>
      </c>
      <c r="AT24" s="26">
        <f t="shared" si="18"/>
        <v>0.96720903207460596</v>
      </c>
      <c r="AU24" s="26">
        <f t="shared" si="18"/>
        <v>0.96473164338738171</v>
      </c>
      <c r="AV24" s="26">
        <f t="shared" si="18"/>
        <v>0.96226060023096205</v>
      </c>
      <c r="AW24" s="26">
        <f t="shared" si="18"/>
        <v>0.95979588635203916</v>
      </c>
      <c r="AX24" s="26">
        <f t="shared" si="18"/>
        <v>0.95733748553893594</v>
      </c>
      <c r="AY24" s="26">
        <f t="shared" si="18"/>
        <v>0.95488538162149961</v>
      </c>
      <c r="AZ24" s="26">
        <f t="shared" si="18"/>
        <v>0.95243955847099526</v>
      </c>
      <c r="BA24" s="26">
        <f t="shared" si="18"/>
        <v>0.94999999999999973</v>
      </c>
      <c r="BB24" s="26">
        <f t="shared" si="18"/>
        <v>0.94487747449406412</v>
      </c>
      <c r="BC24" s="26">
        <f t="shared" si="18"/>
        <v>0.93978257032240109</v>
      </c>
      <c r="BD24" s="26">
        <f t="shared" si="18"/>
        <v>0.93471513854712718</v>
      </c>
      <c r="BE24" s="26">
        <f t="shared" si="18"/>
        <v>0.92967503103345162</v>
      </c>
      <c r="BF24" s="26">
        <f t="shared" si="18"/>
        <v>0.92466210044534602</v>
      </c>
      <c r="BG24" s="26">
        <f t="shared" si="18"/>
        <v>0.91967620024123731</v>
      </c>
      <c r="BH24" s="26">
        <f t="shared" si="18"/>
        <v>0.91471718466972396</v>
      </c>
      <c r="BI24" s="26">
        <f t="shared" si="18"/>
        <v>0.90978490876531526</v>
      </c>
      <c r="BJ24" s="26">
        <f t="shared" si="18"/>
        <v>0.90487922834419354</v>
      </c>
      <c r="BK24" s="26">
        <f t="shared" si="18"/>
        <v>0.89999999999999936</v>
      </c>
      <c r="BL24" s="26">
        <f t="shared" si="18"/>
        <v>0.89999999999999936</v>
      </c>
      <c r="BM24" s="26">
        <f t="shared" si="18"/>
        <v>0.89999999999999936</v>
      </c>
      <c r="BN24" s="26">
        <f t="shared" si="18"/>
        <v>0.89999999999999936</v>
      </c>
      <c r="BO24" s="26">
        <f t="shared" si="18"/>
        <v>0.89999999999999936</v>
      </c>
      <c r="BP24" s="26">
        <f t="shared" si="18"/>
        <v>0.89999999999999936</v>
      </c>
      <c r="BQ24" s="26">
        <f t="shared" si="18"/>
        <v>0.89999999999999936</v>
      </c>
      <c r="BR24" s="26">
        <f t="shared" si="18"/>
        <v>0.89999999999999936</v>
      </c>
      <c r="BS24" s="26">
        <f t="shared" si="18"/>
        <v>0.89999999999999936</v>
      </c>
      <c r="BT24" s="26">
        <f t="shared" si="18"/>
        <v>0.89999999999999936</v>
      </c>
      <c r="BU24" s="26">
        <f t="shared" si="18"/>
        <v>0.89999999999999936</v>
      </c>
      <c r="BV24" s="26">
        <f t="shared" si="18"/>
        <v>0.89999999999999936</v>
      </c>
      <c r="BW24" s="26">
        <f>BV24*(1+BW23)</f>
        <v>0.89999999999999936</v>
      </c>
      <c r="BX24" s="26">
        <f>BW24*(1+BX23)</f>
        <v>0.89999999999999936</v>
      </c>
      <c r="BY24" s="26">
        <f>BX24*(1+BY23)</f>
        <v>0.89999999999999936</v>
      </c>
      <c r="BZ24" s="26">
        <f>BY24*(1+BZ23)</f>
        <v>0.89999999999999936</v>
      </c>
      <c r="CA24" s="26">
        <f>BZ24*(1+CA23)</f>
        <v>0.89999999999999936</v>
      </c>
    </row>
    <row r="25" spans="2:79" x14ac:dyDescent="0.45">
      <c r="C25" s="27" t="s">
        <v>192</v>
      </c>
      <c r="D25" s="27"/>
      <c r="E25" s="27" t="s">
        <v>177</v>
      </c>
      <c r="F25" s="27"/>
      <c r="G25" s="27"/>
      <c r="H25" s="27"/>
      <c r="I25" s="27"/>
      <c r="J25" s="28">
        <f>J18</f>
        <v>0</v>
      </c>
      <c r="K25" s="28">
        <f t="shared" ref="K25:BV25" si="19">K18</f>
        <v>0</v>
      </c>
      <c r="L25" s="28">
        <f t="shared" si="19"/>
        <v>0</v>
      </c>
      <c r="M25" s="28">
        <f t="shared" si="19"/>
        <v>0</v>
      </c>
      <c r="N25" s="28">
        <f t="shared" si="19"/>
        <v>0</v>
      </c>
      <c r="O25" s="28">
        <f t="shared" si="19"/>
        <v>0</v>
      </c>
      <c r="P25" s="28">
        <f t="shared" si="19"/>
        <v>0</v>
      </c>
      <c r="Q25" s="28">
        <f t="shared" si="19"/>
        <v>0</v>
      </c>
      <c r="R25" s="28">
        <f t="shared" si="19"/>
        <v>0</v>
      </c>
      <c r="S25" s="28">
        <f t="shared" si="19"/>
        <v>0</v>
      </c>
      <c r="T25" s="28">
        <f t="shared" si="19"/>
        <v>0</v>
      </c>
      <c r="U25" s="28">
        <f t="shared" si="19"/>
        <v>0</v>
      </c>
      <c r="V25" s="28">
        <f t="shared" si="19"/>
        <v>0</v>
      </c>
      <c r="W25" s="28">
        <f t="shared" si="19"/>
        <v>0</v>
      </c>
      <c r="X25" s="28">
        <f t="shared" si="19"/>
        <v>0</v>
      </c>
      <c r="Y25" s="28">
        <f t="shared" si="19"/>
        <v>0</v>
      </c>
      <c r="Z25" s="28">
        <f t="shared" si="19"/>
        <v>0</v>
      </c>
      <c r="AA25" s="28">
        <f t="shared" si="19"/>
        <v>0</v>
      </c>
      <c r="AB25" s="28">
        <f t="shared" si="19"/>
        <v>0</v>
      </c>
      <c r="AC25" s="28">
        <f t="shared" si="19"/>
        <v>0</v>
      </c>
      <c r="AD25" s="28">
        <f t="shared" si="19"/>
        <v>0</v>
      </c>
      <c r="AE25" s="28">
        <f t="shared" si="19"/>
        <v>0</v>
      </c>
      <c r="AF25" s="28">
        <f t="shared" si="19"/>
        <v>0</v>
      </c>
      <c r="AG25" s="28">
        <f t="shared" si="19"/>
        <v>0</v>
      </c>
      <c r="AH25" s="28">
        <f t="shared" si="19"/>
        <v>521280</v>
      </c>
      <c r="AI25" s="28">
        <f t="shared" si="19"/>
        <v>529920</v>
      </c>
      <c r="AJ25" s="28">
        <f t="shared" si="19"/>
        <v>521280</v>
      </c>
      <c r="AK25" s="28">
        <f t="shared" si="19"/>
        <v>529920</v>
      </c>
      <c r="AL25" s="28">
        <f t="shared" si="19"/>
        <v>521280</v>
      </c>
      <c r="AM25" s="28">
        <f t="shared" si="19"/>
        <v>529920</v>
      </c>
      <c r="AN25" s="28">
        <f t="shared" si="19"/>
        <v>524160</v>
      </c>
      <c r="AO25" s="28">
        <f t="shared" si="19"/>
        <v>529920</v>
      </c>
      <c r="AP25" s="28">
        <f t="shared" si="19"/>
        <v>521280</v>
      </c>
      <c r="AQ25" s="28">
        <f t="shared" si="19"/>
        <v>529920</v>
      </c>
      <c r="AR25" s="28">
        <f t="shared" si="19"/>
        <v>521280</v>
      </c>
      <c r="AS25" s="28">
        <f t="shared" si="19"/>
        <v>529920</v>
      </c>
      <c r="AT25" s="28">
        <f t="shared" si="19"/>
        <v>521280</v>
      </c>
      <c r="AU25" s="28">
        <f t="shared" si="19"/>
        <v>529920</v>
      </c>
      <c r="AV25" s="28">
        <f t="shared" si="19"/>
        <v>524160</v>
      </c>
      <c r="AW25" s="28">
        <f t="shared" si="19"/>
        <v>529920</v>
      </c>
      <c r="AX25" s="28">
        <f t="shared" si="19"/>
        <v>521280</v>
      </c>
      <c r="AY25" s="28">
        <f t="shared" si="19"/>
        <v>529920</v>
      </c>
      <c r="AZ25" s="28">
        <f t="shared" si="19"/>
        <v>521280</v>
      </c>
      <c r="BA25" s="28">
        <f t="shared" si="19"/>
        <v>529920</v>
      </c>
      <c r="BB25" s="28">
        <f t="shared" si="19"/>
        <v>521280</v>
      </c>
      <c r="BC25" s="28">
        <f t="shared" si="19"/>
        <v>529920</v>
      </c>
      <c r="BD25" s="28">
        <f t="shared" si="19"/>
        <v>524160</v>
      </c>
      <c r="BE25" s="28">
        <f t="shared" si="19"/>
        <v>529920</v>
      </c>
      <c r="BF25" s="28">
        <f t="shared" si="19"/>
        <v>521280</v>
      </c>
      <c r="BG25" s="28">
        <f t="shared" si="19"/>
        <v>529920</v>
      </c>
      <c r="BH25" s="28">
        <f t="shared" si="19"/>
        <v>521280</v>
      </c>
      <c r="BI25" s="28">
        <f t="shared" si="19"/>
        <v>529920</v>
      </c>
      <c r="BJ25" s="28">
        <f t="shared" si="19"/>
        <v>521280</v>
      </c>
      <c r="BK25" s="28">
        <f t="shared" si="19"/>
        <v>529920</v>
      </c>
      <c r="BL25" s="28">
        <f t="shared" si="19"/>
        <v>0</v>
      </c>
      <c r="BM25" s="28">
        <f t="shared" si="19"/>
        <v>0</v>
      </c>
      <c r="BN25" s="28">
        <f t="shared" si="19"/>
        <v>0</v>
      </c>
      <c r="BO25" s="28">
        <f t="shared" si="19"/>
        <v>0</v>
      </c>
      <c r="BP25" s="28">
        <f t="shared" si="19"/>
        <v>0</v>
      </c>
      <c r="BQ25" s="28">
        <f t="shared" si="19"/>
        <v>0</v>
      </c>
      <c r="BR25" s="28">
        <f t="shared" si="19"/>
        <v>0</v>
      </c>
      <c r="BS25" s="28">
        <f t="shared" si="19"/>
        <v>0</v>
      </c>
      <c r="BT25" s="28">
        <f t="shared" si="19"/>
        <v>0</v>
      </c>
      <c r="BU25" s="28">
        <f t="shared" si="19"/>
        <v>0</v>
      </c>
      <c r="BV25" s="28">
        <f t="shared" si="19"/>
        <v>0</v>
      </c>
      <c r="BW25" s="28">
        <f>BW18</f>
        <v>0</v>
      </c>
      <c r="BX25" s="28">
        <f>BX18</f>
        <v>0</v>
      </c>
      <c r="BY25" s="28">
        <f>BY18</f>
        <v>0</v>
      </c>
      <c r="BZ25" s="28">
        <f>BZ18</f>
        <v>0</v>
      </c>
      <c r="CA25" s="28">
        <f>CA18</f>
        <v>0</v>
      </c>
    </row>
    <row r="27" spans="2:79" x14ac:dyDescent="0.45">
      <c r="B27" s="18" t="s">
        <v>133</v>
      </c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</row>
    <row r="28" spans="2:79" x14ac:dyDescent="0.45">
      <c r="C28" t="s">
        <v>165</v>
      </c>
      <c r="J28" t="b">
        <f>J3=1</f>
        <v>1</v>
      </c>
      <c r="K28" t="b">
        <f t="shared" ref="K28:BV28" si="20">K3=1</f>
        <v>0</v>
      </c>
      <c r="L28" t="b">
        <f t="shared" si="20"/>
        <v>0</v>
      </c>
      <c r="M28" t="b">
        <f t="shared" si="20"/>
        <v>0</v>
      </c>
      <c r="N28" t="b">
        <f t="shared" si="20"/>
        <v>0</v>
      </c>
      <c r="O28" t="b">
        <f t="shared" si="20"/>
        <v>0</v>
      </c>
      <c r="P28" t="b">
        <f t="shared" si="20"/>
        <v>0</v>
      </c>
      <c r="Q28" t="b">
        <f t="shared" si="20"/>
        <v>0</v>
      </c>
      <c r="R28" t="b">
        <f t="shared" si="20"/>
        <v>0</v>
      </c>
      <c r="S28" t="b">
        <f t="shared" si="20"/>
        <v>0</v>
      </c>
      <c r="T28" t="b">
        <f t="shared" si="20"/>
        <v>0</v>
      </c>
      <c r="U28" t="b">
        <f t="shared" si="20"/>
        <v>0</v>
      </c>
      <c r="V28" t="b">
        <f t="shared" si="20"/>
        <v>0</v>
      </c>
      <c r="W28" t="b">
        <f t="shared" si="20"/>
        <v>0</v>
      </c>
      <c r="X28" t="b">
        <f t="shared" si="20"/>
        <v>0</v>
      </c>
      <c r="Y28" t="b">
        <f t="shared" si="20"/>
        <v>0</v>
      </c>
      <c r="Z28" t="b">
        <f t="shared" si="20"/>
        <v>0</v>
      </c>
      <c r="AA28" t="b">
        <f t="shared" si="20"/>
        <v>0</v>
      </c>
      <c r="AB28" t="b">
        <f t="shared" si="20"/>
        <v>0</v>
      </c>
      <c r="AC28" t="b">
        <f t="shared" si="20"/>
        <v>0</v>
      </c>
      <c r="AD28" t="b">
        <f t="shared" si="20"/>
        <v>0</v>
      </c>
      <c r="AE28" t="b">
        <f t="shared" si="20"/>
        <v>0</v>
      </c>
      <c r="AF28" t="b">
        <f t="shared" si="20"/>
        <v>0</v>
      </c>
      <c r="AG28" t="b">
        <f t="shared" si="20"/>
        <v>0</v>
      </c>
      <c r="AH28" t="b">
        <f t="shared" si="20"/>
        <v>0</v>
      </c>
      <c r="AI28" t="b">
        <f t="shared" si="20"/>
        <v>0</v>
      </c>
      <c r="AJ28" t="b">
        <f t="shared" si="20"/>
        <v>0</v>
      </c>
      <c r="AK28" t="b">
        <f t="shared" si="20"/>
        <v>0</v>
      </c>
      <c r="AL28" t="b">
        <f t="shared" si="20"/>
        <v>0</v>
      </c>
      <c r="AM28" t="b">
        <f t="shared" si="20"/>
        <v>0</v>
      </c>
      <c r="AN28" t="b">
        <f t="shared" si="20"/>
        <v>0</v>
      </c>
      <c r="AO28" t="b">
        <f t="shared" si="20"/>
        <v>0</v>
      </c>
      <c r="AP28" t="b">
        <f t="shared" si="20"/>
        <v>0</v>
      </c>
      <c r="AQ28" t="b">
        <f t="shared" si="20"/>
        <v>0</v>
      </c>
      <c r="AR28" t="b">
        <f t="shared" si="20"/>
        <v>0</v>
      </c>
      <c r="AS28" t="b">
        <f t="shared" si="20"/>
        <v>0</v>
      </c>
      <c r="AT28" t="b">
        <f t="shared" si="20"/>
        <v>0</v>
      </c>
      <c r="AU28" t="b">
        <f t="shared" si="20"/>
        <v>0</v>
      </c>
      <c r="AV28" t="b">
        <f t="shared" si="20"/>
        <v>0</v>
      </c>
      <c r="AW28" t="b">
        <f t="shared" si="20"/>
        <v>0</v>
      </c>
      <c r="AX28" t="b">
        <f t="shared" si="20"/>
        <v>0</v>
      </c>
      <c r="AY28" t="b">
        <f t="shared" si="20"/>
        <v>0</v>
      </c>
      <c r="AZ28" t="b">
        <f t="shared" si="20"/>
        <v>0</v>
      </c>
      <c r="BA28" t="b">
        <f t="shared" si="20"/>
        <v>0</v>
      </c>
      <c r="BB28" t="b">
        <f t="shared" si="20"/>
        <v>0</v>
      </c>
      <c r="BC28" t="b">
        <f t="shared" si="20"/>
        <v>0</v>
      </c>
      <c r="BD28" t="b">
        <f t="shared" si="20"/>
        <v>0</v>
      </c>
      <c r="BE28" t="b">
        <f t="shared" si="20"/>
        <v>0</v>
      </c>
      <c r="BF28" t="b">
        <f t="shared" si="20"/>
        <v>0</v>
      </c>
      <c r="BG28" t="b">
        <f t="shared" si="20"/>
        <v>0</v>
      </c>
      <c r="BH28" t="b">
        <f t="shared" si="20"/>
        <v>0</v>
      </c>
      <c r="BI28" t="b">
        <f t="shared" si="20"/>
        <v>0</v>
      </c>
      <c r="BJ28" t="b">
        <f t="shared" si="20"/>
        <v>0</v>
      </c>
      <c r="BK28" t="b">
        <f t="shared" si="20"/>
        <v>0</v>
      </c>
      <c r="BL28" t="b">
        <f t="shared" si="20"/>
        <v>0</v>
      </c>
      <c r="BM28" t="b">
        <f t="shared" si="20"/>
        <v>0</v>
      </c>
      <c r="BN28" t="b">
        <f t="shared" si="20"/>
        <v>0</v>
      </c>
      <c r="BO28" t="b">
        <f t="shared" si="20"/>
        <v>0</v>
      </c>
      <c r="BP28" t="b">
        <f t="shared" si="20"/>
        <v>0</v>
      </c>
      <c r="BQ28" t="b">
        <f t="shared" si="20"/>
        <v>0</v>
      </c>
      <c r="BR28" t="b">
        <f t="shared" si="20"/>
        <v>0</v>
      </c>
      <c r="BS28" t="b">
        <f t="shared" si="20"/>
        <v>0</v>
      </c>
      <c r="BT28" t="b">
        <f t="shared" si="20"/>
        <v>0</v>
      </c>
      <c r="BU28" t="b">
        <f t="shared" si="20"/>
        <v>0</v>
      </c>
      <c r="BV28" t="b">
        <f t="shared" si="20"/>
        <v>0</v>
      </c>
      <c r="BW28" t="b">
        <f>BW3=1</f>
        <v>0</v>
      </c>
      <c r="BX28" t="b">
        <f>BX3=1</f>
        <v>0</v>
      </c>
      <c r="BY28" t="b">
        <f>BY3=1</f>
        <v>0</v>
      </c>
      <c r="BZ28" t="b">
        <f>BZ3=1</f>
        <v>0</v>
      </c>
      <c r="CA28" t="b">
        <f>CA3=1</f>
        <v>0</v>
      </c>
    </row>
    <row r="29" spans="2:79" x14ac:dyDescent="0.45">
      <c r="C29" t="s">
        <v>167</v>
      </c>
      <c r="E29" t="s">
        <v>151</v>
      </c>
      <c r="F29" s="9"/>
      <c r="J29" s="9">
        <f t="shared" ref="J29:AO29" si="21">I29+J4</f>
        <v>1</v>
      </c>
      <c r="K29" s="9">
        <f t="shared" si="21"/>
        <v>2</v>
      </c>
      <c r="L29" s="9">
        <f t="shared" si="21"/>
        <v>3</v>
      </c>
      <c r="M29" s="9">
        <f t="shared" si="21"/>
        <v>4</v>
      </c>
      <c r="N29" s="9">
        <f t="shared" si="21"/>
        <v>5</v>
      </c>
      <c r="O29" s="9">
        <f t="shared" si="21"/>
        <v>6</v>
      </c>
      <c r="P29" s="9">
        <f t="shared" si="21"/>
        <v>7</v>
      </c>
      <c r="Q29" s="9">
        <f t="shared" si="21"/>
        <v>8</v>
      </c>
      <c r="R29" s="9">
        <f t="shared" si="21"/>
        <v>9</v>
      </c>
      <c r="S29" s="9">
        <f t="shared" si="21"/>
        <v>10</v>
      </c>
      <c r="T29" s="9">
        <f t="shared" si="21"/>
        <v>11</v>
      </c>
      <c r="U29" s="9">
        <f t="shared" si="21"/>
        <v>12</v>
      </c>
      <c r="V29" s="9">
        <f t="shared" si="21"/>
        <v>13</v>
      </c>
      <c r="W29" s="9">
        <f t="shared" si="21"/>
        <v>14</v>
      </c>
      <c r="X29" s="9">
        <f t="shared" si="21"/>
        <v>15</v>
      </c>
      <c r="Y29" s="9">
        <f t="shared" si="21"/>
        <v>16</v>
      </c>
      <c r="Z29" s="9">
        <f t="shared" si="21"/>
        <v>17</v>
      </c>
      <c r="AA29" s="9">
        <f t="shared" si="21"/>
        <v>18</v>
      </c>
      <c r="AB29" s="9">
        <f t="shared" si="21"/>
        <v>19</v>
      </c>
      <c r="AC29" s="9">
        <f t="shared" si="21"/>
        <v>20</v>
      </c>
      <c r="AD29" s="9">
        <f t="shared" si="21"/>
        <v>21</v>
      </c>
      <c r="AE29" s="9">
        <f t="shared" si="21"/>
        <v>22</v>
      </c>
      <c r="AF29" s="9">
        <f t="shared" si="21"/>
        <v>23</v>
      </c>
      <c r="AG29" s="9">
        <f t="shared" si="21"/>
        <v>24</v>
      </c>
      <c r="AH29" s="9">
        <f t="shared" si="21"/>
        <v>24</v>
      </c>
      <c r="AI29" s="9">
        <f t="shared" si="21"/>
        <v>24</v>
      </c>
      <c r="AJ29" s="9">
        <f t="shared" si="21"/>
        <v>24</v>
      </c>
      <c r="AK29" s="9">
        <f t="shared" si="21"/>
        <v>24</v>
      </c>
      <c r="AL29" s="9">
        <f t="shared" si="21"/>
        <v>24</v>
      </c>
      <c r="AM29" s="9">
        <f t="shared" si="21"/>
        <v>24</v>
      </c>
      <c r="AN29" s="9">
        <f t="shared" si="21"/>
        <v>24</v>
      </c>
      <c r="AO29" s="9">
        <f t="shared" si="21"/>
        <v>24</v>
      </c>
      <c r="AP29" s="9">
        <f t="shared" ref="AP29:BU29" si="22">AO29+AP4</f>
        <v>24</v>
      </c>
      <c r="AQ29" s="9">
        <f t="shared" si="22"/>
        <v>24</v>
      </c>
      <c r="AR29" s="9">
        <f t="shared" si="22"/>
        <v>24</v>
      </c>
      <c r="AS29" s="9">
        <f t="shared" si="22"/>
        <v>24</v>
      </c>
      <c r="AT29" s="9">
        <f t="shared" si="22"/>
        <v>24</v>
      </c>
      <c r="AU29" s="9">
        <f t="shared" si="22"/>
        <v>24</v>
      </c>
      <c r="AV29" s="9">
        <f t="shared" si="22"/>
        <v>24</v>
      </c>
      <c r="AW29" s="9">
        <f t="shared" si="22"/>
        <v>24</v>
      </c>
      <c r="AX29" s="9">
        <f t="shared" si="22"/>
        <v>24</v>
      </c>
      <c r="AY29" s="9">
        <f t="shared" si="22"/>
        <v>24</v>
      </c>
      <c r="AZ29" s="9">
        <f t="shared" si="22"/>
        <v>24</v>
      </c>
      <c r="BA29" s="9">
        <f t="shared" si="22"/>
        <v>24</v>
      </c>
      <c r="BB29" s="9">
        <f t="shared" si="22"/>
        <v>24</v>
      </c>
      <c r="BC29" s="9">
        <f t="shared" si="22"/>
        <v>24</v>
      </c>
      <c r="BD29" s="9">
        <f t="shared" si="22"/>
        <v>24</v>
      </c>
      <c r="BE29" s="9">
        <f t="shared" si="22"/>
        <v>24</v>
      </c>
      <c r="BF29" s="9">
        <f t="shared" si="22"/>
        <v>24</v>
      </c>
      <c r="BG29" s="9">
        <f t="shared" si="22"/>
        <v>24</v>
      </c>
      <c r="BH29" s="9">
        <f t="shared" si="22"/>
        <v>24</v>
      </c>
      <c r="BI29" s="9">
        <f t="shared" si="22"/>
        <v>24</v>
      </c>
      <c r="BJ29" s="9">
        <f t="shared" si="22"/>
        <v>24</v>
      </c>
      <c r="BK29" s="9">
        <f t="shared" si="22"/>
        <v>24</v>
      </c>
      <c r="BL29" s="9">
        <f t="shared" si="22"/>
        <v>24</v>
      </c>
      <c r="BM29" s="9">
        <f t="shared" si="22"/>
        <v>24</v>
      </c>
      <c r="BN29" s="9">
        <f t="shared" si="22"/>
        <v>24</v>
      </c>
      <c r="BO29" s="9">
        <f t="shared" si="22"/>
        <v>24</v>
      </c>
      <c r="BP29" s="9">
        <f t="shared" si="22"/>
        <v>24</v>
      </c>
      <c r="BQ29" s="9">
        <f t="shared" si="22"/>
        <v>24</v>
      </c>
      <c r="BR29" s="9">
        <f t="shared" si="22"/>
        <v>24</v>
      </c>
      <c r="BS29" s="9">
        <f t="shared" si="22"/>
        <v>24</v>
      </c>
      <c r="BT29" s="9">
        <f t="shared" si="22"/>
        <v>24</v>
      </c>
      <c r="BU29" s="9">
        <f t="shared" si="22"/>
        <v>24</v>
      </c>
      <c r="BV29" s="9">
        <f t="shared" ref="BV29:CA29" si="23">BU29+BV4</f>
        <v>24</v>
      </c>
      <c r="BW29" s="9">
        <f t="shared" si="23"/>
        <v>24</v>
      </c>
      <c r="BX29" s="9">
        <f t="shared" si="23"/>
        <v>24</v>
      </c>
      <c r="BY29" s="9">
        <f t="shared" si="23"/>
        <v>24</v>
      </c>
      <c r="BZ29" s="9">
        <f t="shared" si="23"/>
        <v>24</v>
      </c>
      <c r="CA29" s="9">
        <f t="shared" si="23"/>
        <v>24</v>
      </c>
    </row>
    <row r="30" spans="2:79" x14ac:dyDescent="0.45">
      <c r="C30" t="s">
        <v>168</v>
      </c>
      <c r="E30" t="s">
        <v>141</v>
      </c>
      <c r="F30" s="22">
        <f>'OFSW Assumptions'!F27</f>
        <v>12</v>
      </c>
      <c r="H30">
        <f>SUM(J30:CA30)</f>
        <v>12</v>
      </c>
      <c r="J30">
        <f>(J29&lt;=$F$30)*1</f>
        <v>1</v>
      </c>
      <c r="K30">
        <f t="shared" ref="K30:BV30" si="24">(K29&lt;=$F$30)*1</f>
        <v>1</v>
      </c>
      <c r="L30">
        <f t="shared" si="24"/>
        <v>1</v>
      </c>
      <c r="M30">
        <f t="shared" si="24"/>
        <v>1</v>
      </c>
      <c r="N30">
        <f t="shared" si="24"/>
        <v>1</v>
      </c>
      <c r="O30">
        <f t="shared" si="24"/>
        <v>1</v>
      </c>
      <c r="P30">
        <f t="shared" si="24"/>
        <v>1</v>
      </c>
      <c r="Q30">
        <f t="shared" si="24"/>
        <v>1</v>
      </c>
      <c r="R30">
        <f t="shared" si="24"/>
        <v>1</v>
      </c>
      <c r="S30">
        <f t="shared" si="24"/>
        <v>1</v>
      </c>
      <c r="T30">
        <f t="shared" si="24"/>
        <v>1</v>
      </c>
      <c r="U30">
        <f t="shared" si="24"/>
        <v>1</v>
      </c>
      <c r="V30">
        <f t="shared" si="24"/>
        <v>0</v>
      </c>
      <c r="W30">
        <f t="shared" si="24"/>
        <v>0</v>
      </c>
      <c r="X30">
        <f t="shared" si="24"/>
        <v>0</v>
      </c>
      <c r="Y30">
        <f t="shared" si="24"/>
        <v>0</v>
      </c>
      <c r="Z30">
        <f t="shared" si="24"/>
        <v>0</v>
      </c>
      <c r="AA30">
        <f t="shared" si="24"/>
        <v>0</v>
      </c>
      <c r="AB30">
        <f t="shared" si="24"/>
        <v>0</v>
      </c>
      <c r="AC30">
        <f t="shared" si="24"/>
        <v>0</v>
      </c>
      <c r="AD30">
        <f t="shared" si="24"/>
        <v>0</v>
      </c>
      <c r="AE30">
        <f t="shared" si="24"/>
        <v>0</v>
      </c>
      <c r="AF30">
        <f t="shared" si="24"/>
        <v>0</v>
      </c>
      <c r="AG30">
        <f t="shared" si="24"/>
        <v>0</v>
      </c>
      <c r="AH30">
        <f t="shared" si="24"/>
        <v>0</v>
      </c>
      <c r="AI30">
        <f t="shared" si="24"/>
        <v>0</v>
      </c>
      <c r="AJ30">
        <f t="shared" si="24"/>
        <v>0</v>
      </c>
      <c r="AK30">
        <f t="shared" si="24"/>
        <v>0</v>
      </c>
      <c r="AL30">
        <f t="shared" si="24"/>
        <v>0</v>
      </c>
      <c r="AM30">
        <f t="shared" si="24"/>
        <v>0</v>
      </c>
      <c r="AN30">
        <f t="shared" si="24"/>
        <v>0</v>
      </c>
      <c r="AO30">
        <f t="shared" si="24"/>
        <v>0</v>
      </c>
      <c r="AP30">
        <f t="shared" si="24"/>
        <v>0</v>
      </c>
      <c r="AQ30">
        <f t="shared" si="24"/>
        <v>0</v>
      </c>
      <c r="AR30">
        <f t="shared" si="24"/>
        <v>0</v>
      </c>
      <c r="AS30">
        <f t="shared" si="24"/>
        <v>0</v>
      </c>
      <c r="AT30">
        <f t="shared" si="24"/>
        <v>0</v>
      </c>
      <c r="AU30">
        <f t="shared" si="24"/>
        <v>0</v>
      </c>
      <c r="AV30">
        <f t="shared" si="24"/>
        <v>0</v>
      </c>
      <c r="AW30">
        <f t="shared" si="24"/>
        <v>0</v>
      </c>
      <c r="AX30">
        <f t="shared" si="24"/>
        <v>0</v>
      </c>
      <c r="AY30">
        <f t="shared" si="24"/>
        <v>0</v>
      </c>
      <c r="AZ30">
        <f t="shared" si="24"/>
        <v>0</v>
      </c>
      <c r="BA30">
        <f t="shared" si="24"/>
        <v>0</v>
      </c>
      <c r="BB30">
        <f t="shared" si="24"/>
        <v>0</v>
      </c>
      <c r="BC30">
        <f t="shared" si="24"/>
        <v>0</v>
      </c>
      <c r="BD30">
        <f t="shared" si="24"/>
        <v>0</v>
      </c>
      <c r="BE30">
        <f t="shared" si="24"/>
        <v>0</v>
      </c>
      <c r="BF30">
        <f t="shared" si="24"/>
        <v>0</v>
      </c>
      <c r="BG30">
        <f t="shared" si="24"/>
        <v>0</v>
      </c>
      <c r="BH30">
        <f t="shared" si="24"/>
        <v>0</v>
      </c>
      <c r="BI30">
        <f t="shared" si="24"/>
        <v>0</v>
      </c>
      <c r="BJ30">
        <f t="shared" si="24"/>
        <v>0</v>
      </c>
      <c r="BK30">
        <f t="shared" si="24"/>
        <v>0</v>
      </c>
      <c r="BL30">
        <f t="shared" si="24"/>
        <v>0</v>
      </c>
      <c r="BM30">
        <f t="shared" si="24"/>
        <v>0</v>
      </c>
      <c r="BN30">
        <f t="shared" si="24"/>
        <v>0</v>
      </c>
      <c r="BO30">
        <f t="shared" si="24"/>
        <v>0</v>
      </c>
      <c r="BP30">
        <f t="shared" si="24"/>
        <v>0</v>
      </c>
      <c r="BQ30">
        <f t="shared" si="24"/>
        <v>0</v>
      </c>
      <c r="BR30">
        <f t="shared" si="24"/>
        <v>0</v>
      </c>
      <c r="BS30">
        <f t="shared" si="24"/>
        <v>0</v>
      </c>
      <c r="BT30">
        <f t="shared" si="24"/>
        <v>0</v>
      </c>
      <c r="BU30">
        <f t="shared" si="24"/>
        <v>0</v>
      </c>
      <c r="BV30">
        <f t="shared" si="24"/>
        <v>0</v>
      </c>
      <c r="BW30">
        <f>(BW29&lt;=$F$30)*1</f>
        <v>0</v>
      </c>
      <c r="BX30">
        <f>(BX29&lt;=$F$30)*1</f>
        <v>0</v>
      </c>
      <c r="BY30">
        <f>(BY29&lt;=$F$30)*1</f>
        <v>0</v>
      </c>
      <c r="BZ30">
        <f>(BZ29&lt;=$F$30)*1</f>
        <v>0</v>
      </c>
      <c r="CA30">
        <f>(CA29&lt;=$F$30)*1</f>
        <v>0</v>
      </c>
    </row>
    <row r="31" spans="2:79" x14ac:dyDescent="0.45">
      <c r="C31" t="s">
        <v>169</v>
      </c>
      <c r="E31" t="s">
        <v>141</v>
      </c>
      <c r="H31">
        <f>SUM(J31:CA31)</f>
        <v>12</v>
      </c>
      <c r="J31">
        <f t="shared" ref="J31:AO31" si="25">AND(NOT(J30),J4)*1</f>
        <v>0</v>
      </c>
      <c r="K31">
        <f t="shared" si="25"/>
        <v>0</v>
      </c>
      <c r="L31">
        <f t="shared" si="25"/>
        <v>0</v>
      </c>
      <c r="M31">
        <f t="shared" si="25"/>
        <v>0</v>
      </c>
      <c r="N31">
        <f t="shared" si="25"/>
        <v>0</v>
      </c>
      <c r="O31">
        <f t="shared" si="25"/>
        <v>0</v>
      </c>
      <c r="P31">
        <f t="shared" si="25"/>
        <v>0</v>
      </c>
      <c r="Q31">
        <f t="shared" si="25"/>
        <v>0</v>
      </c>
      <c r="R31">
        <f t="shared" si="25"/>
        <v>0</v>
      </c>
      <c r="S31">
        <f t="shared" si="25"/>
        <v>0</v>
      </c>
      <c r="T31">
        <f t="shared" si="25"/>
        <v>0</v>
      </c>
      <c r="U31">
        <f t="shared" si="25"/>
        <v>0</v>
      </c>
      <c r="V31">
        <f t="shared" si="25"/>
        <v>1</v>
      </c>
      <c r="W31">
        <f t="shared" si="25"/>
        <v>1</v>
      </c>
      <c r="X31">
        <f t="shared" si="25"/>
        <v>1</v>
      </c>
      <c r="Y31">
        <f t="shared" si="25"/>
        <v>1</v>
      </c>
      <c r="Z31">
        <f t="shared" si="25"/>
        <v>1</v>
      </c>
      <c r="AA31">
        <f t="shared" si="25"/>
        <v>1</v>
      </c>
      <c r="AB31">
        <f t="shared" si="25"/>
        <v>1</v>
      </c>
      <c r="AC31">
        <f t="shared" si="25"/>
        <v>1</v>
      </c>
      <c r="AD31">
        <f t="shared" si="25"/>
        <v>1</v>
      </c>
      <c r="AE31">
        <f t="shared" si="25"/>
        <v>1</v>
      </c>
      <c r="AF31">
        <f t="shared" si="25"/>
        <v>1</v>
      </c>
      <c r="AG31">
        <f t="shared" si="25"/>
        <v>1</v>
      </c>
      <c r="AH31">
        <f t="shared" si="25"/>
        <v>0</v>
      </c>
      <c r="AI31">
        <f t="shared" si="25"/>
        <v>0</v>
      </c>
      <c r="AJ31">
        <f t="shared" si="25"/>
        <v>0</v>
      </c>
      <c r="AK31">
        <f t="shared" si="25"/>
        <v>0</v>
      </c>
      <c r="AL31">
        <f t="shared" si="25"/>
        <v>0</v>
      </c>
      <c r="AM31">
        <f t="shared" si="25"/>
        <v>0</v>
      </c>
      <c r="AN31">
        <f t="shared" si="25"/>
        <v>0</v>
      </c>
      <c r="AO31">
        <f t="shared" si="25"/>
        <v>0</v>
      </c>
      <c r="AP31">
        <f t="shared" ref="AP31:BU31" si="26">AND(NOT(AP30),AP4)*1</f>
        <v>0</v>
      </c>
      <c r="AQ31">
        <f t="shared" si="26"/>
        <v>0</v>
      </c>
      <c r="AR31">
        <f t="shared" si="26"/>
        <v>0</v>
      </c>
      <c r="AS31">
        <f t="shared" si="26"/>
        <v>0</v>
      </c>
      <c r="AT31">
        <f t="shared" si="26"/>
        <v>0</v>
      </c>
      <c r="AU31">
        <f t="shared" si="26"/>
        <v>0</v>
      </c>
      <c r="AV31">
        <f t="shared" si="26"/>
        <v>0</v>
      </c>
      <c r="AW31">
        <f t="shared" si="26"/>
        <v>0</v>
      </c>
      <c r="AX31">
        <f t="shared" si="26"/>
        <v>0</v>
      </c>
      <c r="AY31">
        <f t="shared" si="26"/>
        <v>0</v>
      </c>
      <c r="AZ31">
        <f t="shared" si="26"/>
        <v>0</v>
      </c>
      <c r="BA31">
        <f t="shared" si="26"/>
        <v>0</v>
      </c>
      <c r="BB31">
        <f t="shared" si="26"/>
        <v>0</v>
      </c>
      <c r="BC31">
        <f t="shared" si="26"/>
        <v>0</v>
      </c>
      <c r="BD31">
        <f t="shared" si="26"/>
        <v>0</v>
      </c>
      <c r="BE31">
        <f t="shared" si="26"/>
        <v>0</v>
      </c>
      <c r="BF31">
        <f t="shared" si="26"/>
        <v>0</v>
      </c>
      <c r="BG31">
        <f t="shared" si="26"/>
        <v>0</v>
      </c>
      <c r="BH31">
        <f t="shared" si="26"/>
        <v>0</v>
      </c>
      <c r="BI31">
        <f t="shared" si="26"/>
        <v>0</v>
      </c>
      <c r="BJ31">
        <f t="shared" si="26"/>
        <v>0</v>
      </c>
      <c r="BK31">
        <f t="shared" si="26"/>
        <v>0</v>
      </c>
      <c r="BL31">
        <f t="shared" si="26"/>
        <v>0</v>
      </c>
      <c r="BM31">
        <f t="shared" si="26"/>
        <v>0</v>
      </c>
      <c r="BN31">
        <f t="shared" si="26"/>
        <v>0</v>
      </c>
      <c r="BO31">
        <f t="shared" si="26"/>
        <v>0</v>
      </c>
      <c r="BP31">
        <f t="shared" si="26"/>
        <v>0</v>
      </c>
      <c r="BQ31">
        <f t="shared" si="26"/>
        <v>0</v>
      </c>
      <c r="BR31">
        <f t="shared" si="26"/>
        <v>0</v>
      </c>
      <c r="BS31">
        <f t="shared" si="26"/>
        <v>0</v>
      </c>
      <c r="BT31">
        <f t="shared" si="26"/>
        <v>0</v>
      </c>
      <c r="BU31">
        <f t="shared" si="26"/>
        <v>0</v>
      </c>
      <c r="BV31">
        <f t="shared" ref="BV31:CA31" si="27">AND(NOT(BV30),BV4)*1</f>
        <v>0</v>
      </c>
      <c r="BW31">
        <f t="shared" si="27"/>
        <v>0</v>
      </c>
      <c r="BX31">
        <f t="shared" si="27"/>
        <v>0</v>
      </c>
      <c r="BY31">
        <f t="shared" si="27"/>
        <v>0</v>
      </c>
      <c r="BZ31">
        <f t="shared" si="27"/>
        <v>0</v>
      </c>
      <c r="CA31">
        <f t="shared" si="27"/>
        <v>0</v>
      </c>
    </row>
    <row r="32" spans="2:79" x14ac:dyDescent="0.45">
      <c r="C32" t="s">
        <v>164</v>
      </c>
      <c r="E32" t="s">
        <v>166</v>
      </c>
      <c r="F32" s="34">
        <f>'OFSW Assumptions'!F24</f>
        <v>50000000</v>
      </c>
      <c r="J32" s="9">
        <f t="shared" ref="J32:AO32" si="28">$F$32*J28</f>
        <v>50000000</v>
      </c>
      <c r="K32" s="9">
        <f t="shared" si="28"/>
        <v>0</v>
      </c>
      <c r="L32" s="9">
        <f t="shared" si="28"/>
        <v>0</v>
      </c>
      <c r="M32" s="9">
        <f t="shared" si="28"/>
        <v>0</v>
      </c>
      <c r="N32" s="9">
        <f t="shared" si="28"/>
        <v>0</v>
      </c>
      <c r="O32" s="9">
        <f t="shared" si="28"/>
        <v>0</v>
      </c>
      <c r="P32" s="9">
        <f t="shared" si="28"/>
        <v>0</v>
      </c>
      <c r="Q32" s="9">
        <f t="shared" si="28"/>
        <v>0</v>
      </c>
      <c r="R32" s="9">
        <f t="shared" si="28"/>
        <v>0</v>
      </c>
      <c r="S32" s="9">
        <f t="shared" si="28"/>
        <v>0</v>
      </c>
      <c r="T32" s="9">
        <f t="shared" si="28"/>
        <v>0</v>
      </c>
      <c r="U32" s="9">
        <f t="shared" si="28"/>
        <v>0</v>
      </c>
      <c r="V32" s="9">
        <f t="shared" si="28"/>
        <v>0</v>
      </c>
      <c r="W32" s="9">
        <f t="shared" si="28"/>
        <v>0</v>
      </c>
      <c r="X32" s="9">
        <f t="shared" si="28"/>
        <v>0</v>
      </c>
      <c r="Y32" s="9">
        <f t="shared" si="28"/>
        <v>0</v>
      </c>
      <c r="Z32" s="9">
        <f t="shared" si="28"/>
        <v>0</v>
      </c>
      <c r="AA32" s="9">
        <f t="shared" si="28"/>
        <v>0</v>
      </c>
      <c r="AB32" s="9">
        <f t="shared" si="28"/>
        <v>0</v>
      </c>
      <c r="AC32" s="9">
        <f t="shared" si="28"/>
        <v>0</v>
      </c>
      <c r="AD32" s="9">
        <f t="shared" si="28"/>
        <v>0</v>
      </c>
      <c r="AE32" s="9">
        <f t="shared" si="28"/>
        <v>0</v>
      </c>
      <c r="AF32" s="9">
        <f t="shared" si="28"/>
        <v>0</v>
      </c>
      <c r="AG32" s="9">
        <f t="shared" si="28"/>
        <v>0</v>
      </c>
      <c r="AH32" s="9">
        <f t="shared" si="28"/>
        <v>0</v>
      </c>
      <c r="AI32" s="9">
        <f t="shared" si="28"/>
        <v>0</v>
      </c>
      <c r="AJ32" s="9">
        <f t="shared" si="28"/>
        <v>0</v>
      </c>
      <c r="AK32" s="9">
        <f t="shared" si="28"/>
        <v>0</v>
      </c>
      <c r="AL32" s="9">
        <f t="shared" si="28"/>
        <v>0</v>
      </c>
      <c r="AM32" s="9">
        <f t="shared" si="28"/>
        <v>0</v>
      </c>
      <c r="AN32" s="9">
        <f t="shared" si="28"/>
        <v>0</v>
      </c>
      <c r="AO32" s="9">
        <f t="shared" si="28"/>
        <v>0</v>
      </c>
      <c r="AP32" s="9">
        <f t="shared" ref="AP32:BU32" si="29">$F$32*AP28</f>
        <v>0</v>
      </c>
      <c r="AQ32" s="9">
        <f t="shared" si="29"/>
        <v>0</v>
      </c>
      <c r="AR32" s="9">
        <f t="shared" si="29"/>
        <v>0</v>
      </c>
      <c r="AS32" s="9">
        <f t="shared" si="29"/>
        <v>0</v>
      </c>
      <c r="AT32" s="9">
        <f t="shared" si="29"/>
        <v>0</v>
      </c>
      <c r="AU32" s="9">
        <f t="shared" si="29"/>
        <v>0</v>
      </c>
      <c r="AV32" s="9">
        <f t="shared" si="29"/>
        <v>0</v>
      </c>
      <c r="AW32" s="9">
        <f t="shared" si="29"/>
        <v>0</v>
      </c>
      <c r="AX32" s="9">
        <f t="shared" si="29"/>
        <v>0</v>
      </c>
      <c r="AY32" s="9">
        <f t="shared" si="29"/>
        <v>0</v>
      </c>
      <c r="AZ32" s="9">
        <f t="shared" si="29"/>
        <v>0</v>
      </c>
      <c r="BA32" s="9">
        <f t="shared" si="29"/>
        <v>0</v>
      </c>
      <c r="BB32" s="9">
        <f t="shared" si="29"/>
        <v>0</v>
      </c>
      <c r="BC32" s="9">
        <f t="shared" si="29"/>
        <v>0</v>
      </c>
      <c r="BD32" s="9">
        <f t="shared" si="29"/>
        <v>0</v>
      </c>
      <c r="BE32" s="9">
        <f t="shared" si="29"/>
        <v>0</v>
      </c>
      <c r="BF32" s="9">
        <f t="shared" si="29"/>
        <v>0</v>
      </c>
      <c r="BG32" s="9">
        <f t="shared" si="29"/>
        <v>0</v>
      </c>
      <c r="BH32" s="9">
        <f t="shared" si="29"/>
        <v>0</v>
      </c>
      <c r="BI32" s="9">
        <f t="shared" si="29"/>
        <v>0</v>
      </c>
      <c r="BJ32" s="9">
        <f t="shared" si="29"/>
        <v>0</v>
      </c>
      <c r="BK32" s="9">
        <f t="shared" si="29"/>
        <v>0</v>
      </c>
      <c r="BL32" s="9">
        <f t="shared" si="29"/>
        <v>0</v>
      </c>
      <c r="BM32" s="9">
        <f t="shared" si="29"/>
        <v>0</v>
      </c>
      <c r="BN32" s="9">
        <f t="shared" si="29"/>
        <v>0</v>
      </c>
      <c r="BO32" s="9">
        <f t="shared" si="29"/>
        <v>0</v>
      </c>
      <c r="BP32" s="9">
        <f t="shared" si="29"/>
        <v>0</v>
      </c>
      <c r="BQ32" s="9">
        <f t="shared" si="29"/>
        <v>0</v>
      </c>
      <c r="BR32" s="9">
        <f t="shared" si="29"/>
        <v>0</v>
      </c>
      <c r="BS32" s="9">
        <f t="shared" si="29"/>
        <v>0</v>
      </c>
      <c r="BT32" s="9">
        <f t="shared" si="29"/>
        <v>0</v>
      </c>
      <c r="BU32" s="9">
        <f t="shared" si="29"/>
        <v>0</v>
      </c>
      <c r="BV32" s="9">
        <f t="shared" ref="BV32:CA32" si="30">$F$32*BV28</f>
        <v>0</v>
      </c>
      <c r="BW32" s="9">
        <f t="shared" si="30"/>
        <v>0</v>
      </c>
      <c r="BX32" s="9">
        <f t="shared" si="30"/>
        <v>0</v>
      </c>
      <c r="BY32" s="9">
        <f t="shared" si="30"/>
        <v>0</v>
      </c>
      <c r="BZ32" s="9">
        <f t="shared" si="30"/>
        <v>0</v>
      </c>
      <c r="CA32" s="9">
        <f t="shared" si="30"/>
        <v>0</v>
      </c>
    </row>
    <row r="33" spans="2:79" x14ac:dyDescent="0.45">
      <c r="C33" t="s">
        <v>170</v>
      </c>
      <c r="E33" t="s">
        <v>166</v>
      </c>
      <c r="F33" s="34">
        <f>'OFSW Assumptions'!F30</f>
        <v>25000000</v>
      </c>
      <c r="G33" s="34">
        <f>'OFSW Assumptions'!F31</f>
        <v>20000000</v>
      </c>
      <c r="H33" s="9">
        <f>SUM(J33:CA33)</f>
        <v>540000000</v>
      </c>
      <c r="J33" s="9">
        <f>J30*$F$33+J31*$G$33</f>
        <v>25000000</v>
      </c>
      <c r="K33" s="9">
        <f t="shared" ref="K33:BV33" si="31">K30*$F$33+K31*$G$33</f>
        <v>25000000</v>
      </c>
      <c r="L33" s="9">
        <f t="shared" si="31"/>
        <v>25000000</v>
      </c>
      <c r="M33" s="9">
        <f t="shared" si="31"/>
        <v>25000000</v>
      </c>
      <c r="N33" s="9">
        <f t="shared" si="31"/>
        <v>25000000</v>
      </c>
      <c r="O33" s="9">
        <f t="shared" si="31"/>
        <v>25000000</v>
      </c>
      <c r="P33" s="9">
        <f t="shared" si="31"/>
        <v>25000000</v>
      </c>
      <c r="Q33" s="9">
        <f t="shared" si="31"/>
        <v>25000000</v>
      </c>
      <c r="R33" s="9">
        <f t="shared" si="31"/>
        <v>25000000</v>
      </c>
      <c r="S33" s="9">
        <f t="shared" si="31"/>
        <v>25000000</v>
      </c>
      <c r="T33" s="9">
        <f t="shared" si="31"/>
        <v>25000000</v>
      </c>
      <c r="U33" s="9">
        <f t="shared" si="31"/>
        <v>25000000</v>
      </c>
      <c r="V33" s="9">
        <f t="shared" si="31"/>
        <v>20000000</v>
      </c>
      <c r="W33" s="9">
        <f t="shared" si="31"/>
        <v>20000000</v>
      </c>
      <c r="X33" s="9">
        <f t="shared" si="31"/>
        <v>20000000</v>
      </c>
      <c r="Y33" s="9">
        <f t="shared" si="31"/>
        <v>20000000</v>
      </c>
      <c r="Z33" s="9">
        <f t="shared" si="31"/>
        <v>20000000</v>
      </c>
      <c r="AA33" s="9">
        <f t="shared" si="31"/>
        <v>20000000</v>
      </c>
      <c r="AB33" s="9">
        <f t="shared" si="31"/>
        <v>20000000</v>
      </c>
      <c r="AC33" s="9">
        <f t="shared" si="31"/>
        <v>20000000</v>
      </c>
      <c r="AD33" s="9">
        <f t="shared" si="31"/>
        <v>20000000</v>
      </c>
      <c r="AE33" s="9">
        <f t="shared" si="31"/>
        <v>20000000</v>
      </c>
      <c r="AF33" s="9">
        <f t="shared" si="31"/>
        <v>20000000</v>
      </c>
      <c r="AG33" s="9">
        <f t="shared" si="31"/>
        <v>20000000</v>
      </c>
      <c r="AH33" s="9">
        <f t="shared" si="31"/>
        <v>0</v>
      </c>
      <c r="AI33" s="9">
        <f t="shared" si="31"/>
        <v>0</v>
      </c>
      <c r="AJ33" s="9">
        <f t="shared" si="31"/>
        <v>0</v>
      </c>
      <c r="AK33" s="9">
        <f t="shared" si="31"/>
        <v>0</v>
      </c>
      <c r="AL33" s="9">
        <f t="shared" si="31"/>
        <v>0</v>
      </c>
      <c r="AM33" s="9">
        <f t="shared" si="31"/>
        <v>0</v>
      </c>
      <c r="AN33" s="9">
        <f t="shared" si="31"/>
        <v>0</v>
      </c>
      <c r="AO33" s="9">
        <f t="shared" si="31"/>
        <v>0</v>
      </c>
      <c r="AP33" s="9">
        <f t="shared" si="31"/>
        <v>0</v>
      </c>
      <c r="AQ33" s="9">
        <f t="shared" si="31"/>
        <v>0</v>
      </c>
      <c r="AR33" s="9">
        <f t="shared" si="31"/>
        <v>0</v>
      </c>
      <c r="AS33" s="9">
        <f t="shared" si="31"/>
        <v>0</v>
      </c>
      <c r="AT33" s="9">
        <f t="shared" si="31"/>
        <v>0</v>
      </c>
      <c r="AU33" s="9">
        <f t="shared" si="31"/>
        <v>0</v>
      </c>
      <c r="AV33" s="9">
        <f t="shared" si="31"/>
        <v>0</v>
      </c>
      <c r="AW33" s="9">
        <f t="shared" si="31"/>
        <v>0</v>
      </c>
      <c r="AX33" s="9">
        <f t="shared" si="31"/>
        <v>0</v>
      </c>
      <c r="AY33" s="9">
        <f t="shared" si="31"/>
        <v>0</v>
      </c>
      <c r="AZ33" s="9">
        <f t="shared" si="31"/>
        <v>0</v>
      </c>
      <c r="BA33" s="9">
        <f t="shared" si="31"/>
        <v>0</v>
      </c>
      <c r="BB33" s="9">
        <f t="shared" si="31"/>
        <v>0</v>
      </c>
      <c r="BC33" s="9">
        <f t="shared" si="31"/>
        <v>0</v>
      </c>
      <c r="BD33" s="9">
        <f t="shared" si="31"/>
        <v>0</v>
      </c>
      <c r="BE33" s="9">
        <f t="shared" si="31"/>
        <v>0</v>
      </c>
      <c r="BF33" s="9">
        <f t="shared" si="31"/>
        <v>0</v>
      </c>
      <c r="BG33" s="9">
        <f t="shared" si="31"/>
        <v>0</v>
      </c>
      <c r="BH33" s="9">
        <f t="shared" si="31"/>
        <v>0</v>
      </c>
      <c r="BI33" s="9">
        <f t="shared" si="31"/>
        <v>0</v>
      </c>
      <c r="BJ33" s="9">
        <f t="shared" si="31"/>
        <v>0</v>
      </c>
      <c r="BK33" s="9">
        <f t="shared" si="31"/>
        <v>0</v>
      </c>
      <c r="BL33" s="9">
        <f t="shared" si="31"/>
        <v>0</v>
      </c>
      <c r="BM33" s="9">
        <f t="shared" si="31"/>
        <v>0</v>
      </c>
      <c r="BN33" s="9">
        <f t="shared" si="31"/>
        <v>0</v>
      </c>
      <c r="BO33" s="9">
        <f t="shared" si="31"/>
        <v>0</v>
      </c>
      <c r="BP33" s="9">
        <f t="shared" si="31"/>
        <v>0</v>
      </c>
      <c r="BQ33" s="9">
        <f t="shared" si="31"/>
        <v>0</v>
      </c>
      <c r="BR33" s="9">
        <f t="shared" si="31"/>
        <v>0</v>
      </c>
      <c r="BS33" s="9">
        <f t="shared" si="31"/>
        <v>0</v>
      </c>
      <c r="BT33" s="9">
        <f t="shared" si="31"/>
        <v>0</v>
      </c>
      <c r="BU33" s="9">
        <f t="shared" si="31"/>
        <v>0</v>
      </c>
      <c r="BV33" s="9">
        <f t="shared" si="31"/>
        <v>0</v>
      </c>
      <c r="BW33" s="9">
        <f>BW30*$F$33+BW31*$G$33</f>
        <v>0</v>
      </c>
      <c r="BX33" s="9">
        <f>BX30*$F$33+BX31*$G$33</f>
        <v>0</v>
      </c>
      <c r="BY33" s="9">
        <f>BY30*$F$33+BY31*$G$33</f>
        <v>0</v>
      </c>
      <c r="BZ33" s="9">
        <f>BZ30*$F$33+BZ31*$G$33</f>
        <v>0</v>
      </c>
      <c r="CA33" s="9">
        <f>CA30*$F$33+CA31*$G$33</f>
        <v>0</v>
      </c>
    </row>
    <row r="34" spans="2:79" x14ac:dyDescent="0.45">
      <c r="C34" s="27" t="s">
        <v>183</v>
      </c>
      <c r="D34" s="27"/>
      <c r="E34" s="27" t="s">
        <v>166</v>
      </c>
      <c r="F34" s="27"/>
      <c r="G34" s="27"/>
      <c r="H34" s="29">
        <f>SUM(J34:CA34)</f>
        <v>590000000</v>
      </c>
      <c r="I34" s="27"/>
      <c r="J34" s="29">
        <f>J32+J33</f>
        <v>75000000</v>
      </c>
      <c r="K34" s="29">
        <f t="shared" ref="K34:BV34" si="32">K32+K33</f>
        <v>25000000</v>
      </c>
      <c r="L34" s="29">
        <f t="shared" si="32"/>
        <v>25000000</v>
      </c>
      <c r="M34" s="29">
        <f t="shared" si="32"/>
        <v>25000000</v>
      </c>
      <c r="N34" s="29">
        <f t="shared" si="32"/>
        <v>25000000</v>
      </c>
      <c r="O34" s="29">
        <f t="shared" si="32"/>
        <v>25000000</v>
      </c>
      <c r="P34" s="29">
        <f t="shared" si="32"/>
        <v>25000000</v>
      </c>
      <c r="Q34" s="29">
        <f t="shared" si="32"/>
        <v>25000000</v>
      </c>
      <c r="R34" s="29">
        <f t="shared" si="32"/>
        <v>25000000</v>
      </c>
      <c r="S34" s="29">
        <f t="shared" si="32"/>
        <v>25000000</v>
      </c>
      <c r="T34" s="29">
        <f t="shared" si="32"/>
        <v>25000000</v>
      </c>
      <c r="U34" s="29">
        <f t="shared" si="32"/>
        <v>25000000</v>
      </c>
      <c r="V34" s="29">
        <f t="shared" si="32"/>
        <v>20000000</v>
      </c>
      <c r="W34" s="29">
        <f t="shared" si="32"/>
        <v>20000000</v>
      </c>
      <c r="X34" s="29">
        <f t="shared" si="32"/>
        <v>20000000</v>
      </c>
      <c r="Y34" s="29">
        <f t="shared" si="32"/>
        <v>20000000</v>
      </c>
      <c r="Z34" s="29">
        <f t="shared" si="32"/>
        <v>20000000</v>
      </c>
      <c r="AA34" s="29">
        <f t="shared" si="32"/>
        <v>20000000</v>
      </c>
      <c r="AB34" s="29">
        <f t="shared" si="32"/>
        <v>20000000</v>
      </c>
      <c r="AC34" s="29">
        <f t="shared" si="32"/>
        <v>20000000</v>
      </c>
      <c r="AD34" s="29">
        <f t="shared" si="32"/>
        <v>20000000</v>
      </c>
      <c r="AE34" s="29">
        <f t="shared" si="32"/>
        <v>20000000</v>
      </c>
      <c r="AF34" s="29">
        <f t="shared" si="32"/>
        <v>20000000</v>
      </c>
      <c r="AG34" s="29">
        <f t="shared" si="32"/>
        <v>20000000</v>
      </c>
      <c r="AH34" s="29">
        <f t="shared" si="32"/>
        <v>0</v>
      </c>
      <c r="AI34" s="29">
        <f t="shared" si="32"/>
        <v>0</v>
      </c>
      <c r="AJ34" s="29">
        <f t="shared" si="32"/>
        <v>0</v>
      </c>
      <c r="AK34" s="29">
        <f t="shared" si="32"/>
        <v>0</v>
      </c>
      <c r="AL34" s="29">
        <f t="shared" si="32"/>
        <v>0</v>
      </c>
      <c r="AM34" s="29">
        <f t="shared" si="32"/>
        <v>0</v>
      </c>
      <c r="AN34" s="29">
        <f t="shared" si="32"/>
        <v>0</v>
      </c>
      <c r="AO34" s="29">
        <f t="shared" si="32"/>
        <v>0</v>
      </c>
      <c r="AP34" s="29">
        <f t="shared" si="32"/>
        <v>0</v>
      </c>
      <c r="AQ34" s="29">
        <f t="shared" si="32"/>
        <v>0</v>
      </c>
      <c r="AR34" s="29">
        <f t="shared" si="32"/>
        <v>0</v>
      </c>
      <c r="AS34" s="29">
        <f t="shared" si="32"/>
        <v>0</v>
      </c>
      <c r="AT34" s="29">
        <f t="shared" si="32"/>
        <v>0</v>
      </c>
      <c r="AU34" s="29">
        <f t="shared" si="32"/>
        <v>0</v>
      </c>
      <c r="AV34" s="29">
        <f t="shared" si="32"/>
        <v>0</v>
      </c>
      <c r="AW34" s="29">
        <f t="shared" si="32"/>
        <v>0</v>
      </c>
      <c r="AX34" s="29">
        <f t="shared" si="32"/>
        <v>0</v>
      </c>
      <c r="AY34" s="29">
        <f t="shared" si="32"/>
        <v>0</v>
      </c>
      <c r="AZ34" s="29">
        <f t="shared" si="32"/>
        <v>0</v>
      </c>
      <c r="BA34" s="29">
        <f t="shared" si="32"/>
        <v>0</v>
      </c>
      <c r="BB34" s="29">
        <f t="shared" si="32"/>
        <v>0</v>
      </c>
      <c r="BC34" s="29">
        <f t="shared" si="32"/>
        <v>0</v>
      </c>
      <c r="BD34" s="29">
        <f t="shared" si="32"/>
        <v>0</v>
      </c>
      <c r="BE34" s="29">
        <f t="shared" si="32"/>
        <v>0</v>
      </c>
      <c r="BF34" s="29">
        <f t="shared" si="32"/>
        <v>0</v>
      </c>
      <c r="BG34" s="29">
        <f t="shared" si="32"/>
        <v>0</v>
      </c>
      <c r="BH34" s="29">
        <f t="shared" si="32"/>
        <v>0</v>
      </c>
      <c r="BI34" s="29">
        <f t="shared" si="32"/>
        <v>0</v>
      </c>
      <c r="BJ34" s="29">
        <f t="shared" si="32"/>
        <v>0</v>
      </c>
      <c r="BK34" s="29">
        <f t="shared" si="32"/>
        <v>0</v>
      </c>
      <c r="BL34" s="29">
        <f t="shared" si="32"/>
        <v>0</v>
      </c>
      <c r="BM34" s="29">
        <f t="shared" si="32"/>
        <v>0</v>
      </c>
      <c r="BN34" s="29">
        <f t="shared" si="32"/>
        <v>0</v>
      </c>
      <c r="BO34" s="29">
        <f t="shared" si="32"/>
        <v>0</v>
      </c>
      <c r="BP34" s="29">
        <f t="shared" si="32"/>
        <v>0</v>
      </c>
      <c r="BQ34" s="29">
        <f t="shared" si="32"/>
        <v>0</v>
      </c>
      <c r="BR34" s="29">
        <f t="shared" si="32"/>
        <v>0</v>
      </c>
      <c r="BS34" s="29">
        <f t="shared" si="32"/>
        <v>0</v>
      </c>
      <c r="BT34" s="29">
        <f t="shared" si="32"/>
        <v>0</v>
      </c>
      <c r="BU34" s="29">
        <f t="shared" si="32"/>
        <v>0</v>
      </c>
      <c r="BV34" s="29">
        <f t="shared" si="32"/>
        <v>0</v>
      </c>
      <c r="BW34" s="29">
        <f>BW32+BW33</f>
        <v>0</v>
      </c>
      <c r="BX34" s="29">
        <f>BX32+BX33</f>
        <v>0</v>
      </c>
      <c r="BY34" s="29">
        <f>BY32+BY33</f>
        <v>0</v>
      </c>
      <c r="BZ34" s="29">
        <f>BZ32+BZ33</f>
        <v>0</v>
      </c>
      <c r="CA34" s="29">
        <f>CA32+CA33</f>
        <v>0</v>
      </c>
    </row>
    <row r="36" spans="2:79" x14ac:dyDescent="0.45">
      <c r="B36" s="18" t="s">
        <v>205</v>
      </c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</row>
    <row r="37" spans="2:79" x14ac:dyDescent="0.45">
      <c r="C37" t="s">
        <v>207</v>
      </c>
      <c r="E37" t="s">
        <v>142</v>
      </c>
      <c r="F37" s="22">
        <f>'OFSW Assumptions'!F34</f>
        <v>10</v>
      </c>
      <c r="H37">
        <f>SUM(J37:CA37)</f>
        <v>20</v>
      </c>
      <c r="J37">
        <f>AND(J12,J11&lt;=$F$37)*1</f>
        <v>0</v>
      </c>
      <c r="K37">
        <f t="shared" ref="K37:BV37" si="33">AND(K12,K11&lt;=$F$37)*1</f>
        <v>0</v>
      </c>
      <c r="L37">
        <f t="shared" si="33"/>
        <v>0</v>
      </c>
      <c r="M37">
        <f t="shared" si="33"/>
        <v>0</v>
      </c>
      <c r="N37">
        <f t="shared" si="33"/>
        <v>0</v>
      </c>
      <c r="O37">
        <f t="shared" si="33"/>
        <v>0</v>
      </c>
      <c r="P37">
        <f t="shared" si="33"/>
        <v>0</v>
      </c>
      <c r="Q37">
        <f t="shared" si="33"/>
        <v>0</v>
      </c>
      <c r="R37">
        <f t="shared" si="33"/>
        <v>0</v>
      </c>
      <c r="S37">
        <f t="shared" si="33"/>
        <v>0</v>
      </c>
      <c r="T37">
        <f t="shared" si="33"/>
        <v>0</v>
      </c>
      <c r="U37">
        <f t="shared" si="33"/>
        <v>0</v>
      </c>
      <c r="V37">
        <f t="shared" si="33"/>
        <v>0</v>
      </c>
      <c r="W37">
        <f t="shared" si="33"/>
        <v>0</v>
      </c>
      <c r="X37">
        <f t="shared" si="33"/>
        <v>0</v>
      </c>
      <c r="Y37">
        <f t="shared" si="33"/>
        <v>0</v>
      </c>
      <c r="Z37">
        <f t="shared" si="33"/>
        <v>0</v>
      </c>
      <c r="AA37">
        <f t="shared" si="33"/>
        <v>0</v>
      </c>
      <c r="AB37">
        <f t="shared" si="33"/>
        <v>0</v>
      </c>
      <c r="AC37">
        <f t="shared" si="33"/>
        <v>0</v>
      </c>
      <c r="AD37">
        <f t="shared" si="33"/>
        <v>0</v>
      </c>
      <c r="AE37">
        <f t="shared" si="33"/>
        <v>0</v>
      </c>
      <c r="AF37">
        <f t="shared" si="33"/>
        <v>0</v>
      </c>
      <c r="AG37">
        <f t="shared" si="33"/>
        <v>0</v>
      </c>
      <c r="AH37">
        <f t="shared" si="33"/>
        <v>1</v>
      </c>
      <c r="AI37">
        <f t="shared" si="33"/>
        <v>1</v>
      </c>
      <c r="AJ37">
        <f t="shared" si="33"/>
        <v>1</v>
      </c>
      <c r="AK37">
        <f t="shared" si="33"/>
        <v>1</v>
      </c>
      <c r="AL37">
        <f t="shared" si="33"/>
        <v>1</v>
      </c>
      <c r="AM37">
        <f t="shared" si="33"/>
        <v>1</v>
      </c>
      <c r="AN37">
        <f t="shared" si="33"/>
        <v>1</v>
      </c>
      <c r="AO37">
        <f t="shared" si="33"/>
        <v>1</v>
      </c>
      <c r="AP37">
        <f t="shared" si="33"/>
        <v>1</v>
      </c>
      <c r="AQ37">
        <f t="shared" si="33"/>
        <v>1</v>
      </c>
      <c r="AR37">
        <f t="shared" si="33"/>
        <v>1</v>
      </c>
      <c r="AS37">
        <f t="shared" si="33"/>
        <v>1</v>
      </c>
      <c r="AT37">
        <f t="shared" si="33"/>
        <v>1</v>
      </c>
      <c r="AU37">
        <f t="shared" si="33"/>
        <v>1</v>
      </c>
      <c r="AV37">
        <f t="shared" si="33"/>
        <v>1</v>
      </c>
      <c r="AW37">
        <f t="shared" si="33"/>
        <v>1</v>
      </c>
      <c r="AX37">
        <f t="shared" si="33"/>
        <v>1</v>
      </c>
      <c r="AY37">
        <f t="shared" si="33"/>
        <v>1</v>
      </c>
      <c r="AZ37">
        <f t="shared" si="33"/>
        <v>1</v>
      </c>
      <c r="BA37">
        <f t="shared" si="33"/>
        <v>1</v>
      </c>
      <c r="BB37">
        <f t="shared" si="33"/>
        <v>0</v>
      </c>
      <c r="BC37">
        <f t="shared" si="33"/>
        <v>0</v>
      </c>
      <c r="BD37">
        <f t="shared" si="33"/>
        <v>0</v>
      </c>
      <c r="BE37">
        <f t="shared" si="33"/>
        <v>0</v>
      </c>
      <c r="BF37">
        <f t="shared" si="33"/>
        <v>0</v>
      </c>
      <c r="BG37">
        <f t="shared" si="33"/>
        <v>0</v>
      </c>
      <c r="BH37">
        <f t="shared" si="33"/>
        <v>0</v>
      </c>
      <c r="BI37">
        <f t="shared" si="33"/>
        <v>0</v>
      </c>
      <c r="BJ37">
        <f t="shared" si="33"/>
        <v>0</v>
      </c>
      <c r="BK37">
        <f t="shared" si="33"/>
        <v>0</v>
      </c>
      <c r="BL37">
        <f t="shared" si="33"/>
        <v>0</v>
      </c>
      <c r="BM37">
        <f t="shared" si="33"/>
        <v>0</v>
      </c>
      <c r="BN37">
        <f t="shared" si="33"/>
        <v>0</v>
      </c>
      <c r="BO37">
        <f t="shared" si="33"/>
        <v>0</v>
      </c>
      <c r="BP37">
        <f t="shared" si="33"/>
        <v>0</v>
      </c>
      <c r="BQ37">
        <f t="shared" si="33"/>
        <v>0</v>
      </c>
      <c r="BR37">
        <f t="shared" si="33"/>
        <v>0</v>
      </c>
      <c r="BS37">
        <f t="shared" si="33"/>
        <v>0</v>
      </c>
      <c r="BT37">
        <f t="shared" si="33"/>
        <v>0</v>
      </c>
      <c r="BU37">
        <f t="shared" si="33"/>
        <v>0</v>
      </c>
      <c r="BV37">
        <f t="shared" si="33"/>
        <v>0</v>
      </c>
      <c r="BW37">
        <f t="shared" ref="BW37:CA37" si="34">AND(BW12,BW11&lt;=$F$37)*1</f>
        <v>0</v>
      </c>
      <c r="BX37">
        <f t="shared" si="34"/>
        <v>0</v>
      </c>
      <c r="BY37">
        <f t="shared" si="34"/>
        <v>0</v>
      </c>
      <c r="BZ37">
        <f t="shared" si="34"/>
        <v>0</v>
      </c>
      <c r="CA37">
        <f t="shared" si="34"/>
        <v>0</v>
      </c>
    </row>
    <row r="38" spans="2:79" x14ac:dyDescent="0.45">
      <c r="C38" t="s">
        <v>208</v>
      </c>
      <c r="E38" t="s">
        <v>190</v>
      </c>
      <c r="F38" s="22">
        <f>'OFSW Assumptions'!F37</f>
        <v>2.5000000000000001E-2</v>
      </c>
      <c r="G38" s="10">
        <f>(1+F38)^(2022-2018)-1</f>
        <v>0.10381289062499977</v>
      </c>
      <c r="I38" s="8">
        <f>(1+G38)</f>
        <v>1.1038128906249998</v>
      </c>
      <c r="J38" s="8">
        <f>I38*(1+$F$38*(MONTH(J7)=12))</f>
        <v>1.1038128906249998</v>
      </c>
      <c r="K38" s="8">
        <f t="shared" ref="K38:BV38" si="35">J38*(1+$F$38*(MONTH(K7)=12))</f>
        <v>1.1038128906249998</v>
      </c>
      <c r="L38" s="8">
        <f t="shared" si="35"/>
        <v>1.1038128906249998</v>
      </c>
      <c r="M38" s="8">
        <f t="shared" si="35"/>
        <v>1.1038128906249998</v>
      </c>
      <c r="N38" s="8">
        <f t="shared" si="35"/>
        <v>1.1038128906249998</v>
      </c>
      <c r="O38" s="8">
        <f t="shared" si="35"/>
        <v>1.1038128906249998</v>
      </c>
      <c r="P38" s="8">
        <f t="shared" si="35"/>
        <v>1.1038128906249998</v>
      </c>
      <c r="Q38" s="8">
        <f t="shared" si="35"/>
        <v>1.1038128906249998</v>
      </c>
      <c r="R38" s="8">
        <f t="shared" si="35"/>
        <v>1.1038128906249998</v>
      </c>
      <c r="S38" s="8">
        <f t="shared" si="35"/>
        <v>1.1038128906249998</v>
      </c>
      <c r="T38" s="8">
        <f t="shared" si="35"/>
        <v>1.1038128906249998</v>
      </c>
      <c r="U38" s="8">
        <f t="shared" si="35"/>
        <v>1.1314082128906247</v>
      </c>
      <c r="V38" s="8">
        <f t="shared" si="35"/>
        <v>1.1314082128906247</v>
      </c>
      <c r="W38" s="8">
        <f t="shared" si="35"/>
        <v>1.1314082128906247</v>
      </c>
      <c r="X38" s="8">
        <f t="shared" si="35"/>
        <v>1.1314082128906247</v>
      </c>
      <c r="Y38" s="8">
        <f t="shared" si="35"/>
        <v>1.1314082128906247</v>
      </c>
      <c r="Z38" s="8">
        <f t="shared" si="35"/>
        <v>1.1314082128906247</v>
      </c>
      <c r="AA38" s="8">
        <f t="shared" si="35"/>
        <v>1.1314082128906247</v>
      </c>
      <c r="AB38" s="8">
        <f t="shared" si="35"/>
        <v>1.1314082128906247</v>
      </c>
      <c r="AC38" s="8">
        <f t="shared" si="35"/>
        <v>1.1314082128906247</v>
      </c>
      <c r="AD38" s="8">
        <f t="shared" si="35"/>
        <v>1.1314082128906247</v>
      </c>
      <c r="AE38" s="8">
        <f t="shared" si="35"/>
        <v>1.1314082128906247</v>
      </c>
      <c r="AF38" s="8">
        <f t="shared" si="35"/>
        <v>1.1314082128906247</v>
      </c>
      <c r="AG38" s="8">
        <f t="shared" si="35"/>
        <v>1.1596934182128902</v>
      </c>
      <c r="AH38" s="8">
        <f t="shared" si="35"/>
        <v>1.1596934182128902</v>
      </c>
      <c r="AI38" s="8">
        <f t="shared" si="35"/>
        <v>1.1886857536682123</v>
      </c>
      <c r="AJ38" s="8">
        <f t="shared" si="35"/>
        <v>1.1886857536682123</v>
      </c>
      <c r="AK38" s="8">
        <f t="shared" si="35"/>
        <v>1.2184028975099175</v>
      </c>
      <c r="AL38" s="8">
        <f t="shared" si="35"/>
        <v>1.2184028975099175</v>
      </c>
      <c r="AM38" s="8">
        <f t="shared" si="35"/>
        <v>1.2488629699476652</v>
      </c>
      <c r="AN38" s="8">
        <f t="shared" si="35"/>
        <v>1.2488629699476652</v>
      </c>
      <c r="AO38" s="8">
        <f t="shared" si="35"/>
        <v>1.2800845441963566</v>
      </c>
      <c r="AP38" s="8">
        <f t="shared" si="35"/>
        <v>1.2800845441963566</v>
      </c>
      <c r="AQ38" s="8">
        <f t="shared" si="35"/>
        <v>1.3120866578012655</v>
      </c>
      <c r="AR38" s="8">
        <f t="shared" si="35"/>
        <v>1.3120866578012655</v>
      </c>
      <c r="AS38" s="8">
        <f t="shared" si="35"/>
        <v>1.3448888242462971</v>
      </c>
      <c r="AT38" s="8">
        <f t="shared" si="35"/>
        <v>1.3448888242462971</v>
      </c>
      <c r="AU38" s="8">
        <f t="shared" si="35"/>
        <v>1.3785110448524545</v>
      </c>
      <c r="AV38" s="8">
        <f t="shared" si="35"/>
        <v>1.3785110448524545</v>
      </c>
      <c r="AW38" s="8">
        <f t="shared" si="35"/>
        <v>1.4129738209737657</v>
      </c>
      <c r="AX38" s="8">
        <f t="shared" si="35"/>
        <v>1.4129738209737657</v>
      </c>
      <c r="AY38" s="8">
        <f t="shared" si="35"/>
        <v>1.4482981664981096</v>
      </c>
      <c r="AZ38" s="8">
        <f t="shared" si="35"/>
        <v>1.4482981664981096</v>
      </c>
      <c r="BA38" s="8">
        <f t="shared" si="35"/>
        <v>1.4845056206605622</v>
      </c>
      <c r="BB38" s="8">
        <f t="shared" si="35"/>
        <v>1.4845056206605622</v>
      </c>
      <c r="BC38" s="8">
        <f t="shared" si="35"/>
        <v>1.5216182611770761</v>
      </c>
      <c r="BD38" s="8">
        <f t="shared" si="35"/>
        <v>1.5216182611770761</v>
      </c>
      <c r="BE38" s="8">
        <f t="shared" si="35"/>
        <v>1.5596587177065029</v>
      </c>
      <c r="BF38" s="8">
        <f t="shared" si="35"/>
        <v>1.5596587177065029</v>
      </c>
      <c r="BG38" s="8">
        <f t="shared" si="35"/>
        <v>1.5986501856491653</v>
      </c>
      <c r="BH38" s="8">
        <f t="shared" si="35"/>
        <v>1.5986501856491653</v>
      </c>
      <c r="BI38" s="8">
        <f t="shared" si="35"/>
        <v>1.6386164402903942</v>
      </c>
      <c r="BJ38" s="8">
        <f t="shared" si="35"/>
        <v>1.6386164402903942</v>
      </c>
      <c r="BK38" s="8">
        <f t="shared" si="35"/>
        <v>1.6795818512976539</v>
      </c>
      <c r="BL38" s="8">
        <f t="shared" si="35"/>
        <v>1.6795818512976539</v>
      </c>
      <c r="BM38" s="8">
        <f t="shared" si="35"/>
        <v>1.721571397580095</v>
      </c>
      <c r="BN38" s="8">
        <f t="shared" si="35"/>
        <v>1.721571397580095</v>
      </c>
      <c r="BO38" s="8">
        <f t="shared" si="35"/>
        <v>1.7646106825195973</v>
      </c>
      <c r="BP38" s="8">
        <f t="shared" si="35"/>
        <v>1.7646106825195973</v>
      </c>
      <c r="BQ38" s="8">
        <f t="shared" si="35"/>
        <v>1.8087259495825871</v>
      </c>
      <c r="BR38" s="8">
        <f t="shared" si="35"/>
        <v>1.8087259495825871</v>
      </c>
      <c r="BS38" s="8">
        <f t="shared" si="35"/>
        <v>1.8539440983221516</v>
      </c>
      <c r="BT38" s="8">
        <f t="shared" si="35"/>
        <v>1.8539440983221516</v>
      </c>
      <c r="BU38" s="8">
        <f t="shared" si="35"/>
        <v>1.9002927007802053</v>
      </c>
      <c r="BV38" s="8">
        <f t="shared" si="35"/>
        <v>1.9002927007802053</v>
      </c>
      <c r="BW38" s="8">
        <f t="shared" ref="BW38:CA38" si="36">BV38*(1+$F$38*(MONTH(BW7)=12))</f>
        <v>1.9478000182997102</v>
      </c>
      <c r="BX38" s="8">
        <f t="shared" si="36"/>
        <v>1.9478000182997102</v>
      </c>
      <c r="BY38" s="8">
        <f t="shared" si="36"/>
        <v>1.9964950187572028</v>
      </c>
      <c r="BZ38" s="8">
        <f t="shared" si="36"/>
        <v>1.9964950187572028</v>
      </c>
      <c r="CA38" s="8">
        <f t="shared" si="36"/>
        <v>2.0464073942261325</v>
      </c>
    </row>
    <row r="40" spans="2:79" x14ac:dyDescent="0.45">
      <c r="C40" t="s">
        <v>209</v>
      </c>
      <c r="E40" t="s">
        <v>210</v>
      </c>
      <c r="F40" s="35">
        <f>'OFSW Assumptions'!F35</f>
        <v>100</v>
      </c>
      <c r="J40" s="8">
        <f>$F$40</f>
        <v>100</v>
      </c>
      <c r="K40" s="8">
        <f t="shared" ref="K40:BV40" si="37">$F$40</f>
        <v>100</v>
      </c>
      <c r="L40" s="8">
        <f t="shared" si="37"/>
        <v>100</v>
      </c>
      <c r="M40" s="8">
        <f t="shared" si="37"/>
        <v>100</v>
      </c>
      <c r="N40" s="8">
        <f t="shared" si="37"/>
        <v>100</v>
      </c>
      <c r="O40" s="8">
        <f t="shared" si="37"/>
        <v>100</v>
      </c>
      <c r="P40" s="8">
        <f t="shared" si="37"/>
        <v>100</v>
      </c>
      <c r="Q40" s="8">
        <f t="shared" si="37"/>
        <v>100</v>
      </c>
      <c r="R40" s="8">
        <f t="shared" si="37"/>
        <v>100</v>
      </c>
      <c r="S40" s="8">
        <f t="shared" si="37"/>
        <v>100</v>
      </c>
      <c r="T40" s="8">
        <f t="shared" si="37"/>
        <v>100</v>
      </c>
      <c r="U40" s="8">
        <f t="shared" si="37"/>
        <v>100</v>
      </c>
      <c r="V40" s="8">
        <f t="shared" si="37"/>
        <v>100</v>
      </c>
      <c r="W40" s="8">
        <f t="shared" si="37"/>
        <v>100</v>
      </c>
      <c r="X40" s="8">
        <f t="shared" si="37"/>
        <v>100</v>
      </c>
      <c r="Y40" s="8">
        <f t="shared" si="37"/>
        <v>100</v>
      </c>
      <c r="Z40" s="8">
        <f t="shared" si="37"/>
        <v>100</v>
      </c>
      <c r="AA40" s="8">
        <f t="shared" si="37"/>
        <v>100</v>
      </c>
      <c r="AB40" s="8">
        <f t="shared" si="37"/>
        <v>100</v>
      </c>
      <c r="AC40" s="8">
        <f t="shared" si="37"/>
        <v>100</v>
      </c>
      <c r="AD40" s="8">
        <f t="shared" si="37"/>
        <v>100</v>
      </c>
      <c r="AE40" s="8">
        <f t="shared" si="37"/>
        <v>100</v>
      </c>
      <c r="AF40" s="8">
        <f t="shared" si="37"/>
        <v>100</v>
      </c>
      <c r="AG40" s="8">
        <f t="shared" si="37"/>
        <v>100</v>
      </c>
      <c r="AH40" s="8">
        <f t="shared" si="37"/>
        <v>100</v>
      </c>
      <c r="AI40" s="8">
        <f t="shared" si="37"/>
        <v>100</v>
      </c>
      <c r="AJ40" s="8">
        <f t="shared" si="37"/>
        <v>100</v>
      </c>
      <c r="AK40" s="8">
        <f t="shared" si="37"/>
        <v>100</v>
      </c>
      <c r="AL40" s="8">
        <f t="shared" si="37"/>
        <v>100</v>
      </c>
      <c r="AM40" s="8">
        <f t="shared" si="37"/>
        <v>100</v>
      </c>
      <c r="AN40" s="8">
        <f t="shared" si="37"/>
        <v>100</v>
      </c>
      <c r="AO40" s="8">
        <f t="shared" si="37"/>
        <v>100</v>
      </c>
      <c r="AP40" s="8">
        <f t="shared" si="37"/>
        <v>100</v>
      </c>
      <c r="AQ40" s="8">
        <f t="shared" si="37"/>
        <v>100</v>
      </c>
      <c r="AR40" s="8">
        <f t="shared" si="37"/>
        <v>100</v>
      </c>
      <c r="AS40" s="8">
        <f t="shared" si="37"/>
        <v>100</v>
      </c>
      <c r="AT40" s="8">
        <f t="shared" si="37"/>
        <v>100</v>
      </c>
      <c r="AU40" s="8">
        <f t="shared" si="37"/>
        <v>100</v>
      </c>
      <c r="AV40" s="8">
        <f t="shared" si="37"/>
        <v>100</v>
      </c>
      <c r="AW40" s="8">
        <f t="shared" si="37"/>
        <v>100</v>
      </c>
      <c r="AX40" s="8">
        <f t="shared" si="37"/>
        <v>100</v>
      </c>
      <c r="AY40" s="8">
        <f t="shared" si="37"/>
        <v>100</v>
      </c>
      <c r="AZ40" s="8">
        <f t="shared" si="37"/>
        <v>100</v>
      </c>
      <c r="BA40" s="8">
        <f t="shared" si="37"/>
        <v>100</v>
      </c>
      <c r="BB40" s="8">
        <f t="shared" si="37"/>
        <v>100</v>
      </c>
      <c r="BC40" s="8">
        <f t="shared" si="37"/>
        <v>100</v>
      </c>
      <c r="BD40" s="8">
        <f t="shared" si="37"/>
        <v>100</v>
      </c>
      <c r="BE40" s="8">
        <f t="shared" si="37"/>
        <v>100</v>
      </c>
      <c r="BF40" s="8">
        <f t="shared" si="37"/>
        <v>100</v>
      </c>
      <c r="BG40" s="8">
        <f t="shared" si="37"/>
        <v>100</v>
      </c>
      <c r="BH40" s="8">
        <f t="shared" si="37"/>
        <v>100</v>
      </c>
      <c r="BI40" s="8">
        <f t="shared" si="37"/>
        <v>100</v>
      </c>
      <c r="BJ40" s="8">
        <f t="shared" si="37"/>
        <v>100</v>
      </c>
      <c r="BK40" s="8">
        <f t="shared" si="37"/>
        <v>100</v>
      </c>
      <c r="BL40" s="8">
        <f t="shared" si="37"/>
        <v>100</v>
      </c>
      <c r="BM40" s="8">
        <f t="shared" si="37"/>
        <v>100</v>
      </c>
      <c r="BN40" s="8">
        <f t="shared" si="37"/>
        <v>100</v>
      </c>
      <c r="BO40" s="8">
        <f t="shared" si="37"/>
        <v>100</v>
      </c>
      <c r="BP40" s="8">
        <f t="shared" si="37"/>
        <v>100</v>
      </c>
      <c r="BQ40" s="8">
        <f t="shared" si="37"/>
        <v>100</v>
      </c>
      <c r="BR40" s="8">
        <f t="shared" si="37"/>
        <v>100</v>
      </c>
      <c r="BS40" s="8">
        <f t="shared" si="37"/>
        <v>100</v>
      </c>
      <c r="BT40" s="8">
        <f t="shared" si="37"/>
        <v>100</v>
      </c>
      <c r="BU40" s="8">
        <f t="shared" si="37"/>
        <v>100</v>
      </c>
      <c r="BV40" s="8">
        <f t="shared" si="37"/>
        <v>100</v>
      </c>
      <c r="BW40" s="8">
        <f t="shared" ref="BW40:CA40" si="38">$F$40</f>
        <v>100</v>
      </c>
      <c r="BX40" s="8">
        <f t="shared" si="38"/>
        <v>100</v>
      </c>
      <c r="BY40" s="8">
        <f t="shared" si="38"/>
        <v>100</v>
      </c>
      <c r="BZ40" s="8">
        <f t="shared" si="38"/>
        <v>100</v>
      </c>
      <c r="CA40" s="8">
        <f t="shared" si="38"/>
        <v>100</v>
      </c>
    </row>
    <row r="41" spans="2:79" x14ac:dyDescent="0.45">
      <c r="C41" t="s">
        <v>211</v>
      </c>
      <c r="E41" t="s">
        <v>210</v>
      </c>
      <c r="F41" s="33">
        <f>'OFSW Assumptions'!F36</f>
        <v>0.7</v>
      </c>
      <c r="J41" s="8">
        <f>$F$41*J40</f>
        <v>70</v>
      </c>
      <c r="K41" s="8">
        <f t="shared" ref="K41:BV41" si="39">$F$41*K40</f>
        <v>70</v>
      </c>
      <c r="L41" s="8">
        <f t="shared" si="39"/>
        <v>70</v>
      </c>
      <c r="M41" s="8">
        <f t="shared" si="39"/>
        <v>70</v>
      </c>
      <c r="N41" s="8">
        <f t="shared" si="39"/>
        <v>70</v>
      </c>
      <c r="O41" s="8">
        <f t="shared" si="39"/>
        <v>70</v>
      </c>
      <c r="P41" s="8">
        <f t="shared" si="39"/>
        <v>70</v>
      </c>
      <c r="Q41" s="8">
        <f t="shared" si="39"/>
        <v>70</v>
      </c>
      <c r="R41" s="8">
        <f t="shared" si="39"/>
        <v>70</v>
      </c>
      <c r="S41" s="8">
        <f t="shared" si="39"/>
        <v>70</v>
      </c>
      <c r="T41" s="8">
        <f t="shared" si="39"/>
        <v>70</v>
      </c>
      <c r="U41" s="8">
        <f t="shared" si="39"/>
        <v>70</v>
      </c>
      <c r="V41" s="8">
        <f t="shared" si="39"/>
        <v>70</v>
      </c>
      <c r="W41" s="8">
        <f t="shared" si="39"/>
        <v>70</v>
      </c>
      <c r="X41" s="8">
        <f t="shared" si="39"/>
        <v>70</v>
      </c>
      <c r="Y41" s="8">
        <f t="shared" si="39"/>
        <v>70</v>
      </c>
      <c r="Z41" s="8">
        <f t="shared" si="39"/>
        <v>70</v>
      </c>
      <c r="AA41" s="8">
        <f t="shared" si="39"/>
        <v>70</v>
      </c>
      <c r="AB41" s="8">
        <f t="shared" si="39"/>
        <v>70</v>
      </c>
      <c r="AC41" s="8">
        <f t="shared" si="39"/>
        <v>70</v>
      </c>
      <c r="AD41" s="8">
        <f t="shared" si="39"/>
        <v>70</v>
      </c>
      <c r="AE41" s="8">
        <f t="shared" si="39"/>
        <v>70</v>
      </c>
      <c r="AF41" s="8">
        <f t="shared" si="39"/>
        <v>70</v>
      </c>
      <c r="AG41" s="8">
        <f t="shared" si="39"/>
        <v>70</v>
      </c>
      <c r="AH41" s="8">
        <f t="shared" si="39"/>
        <v>70</v>
      </c>
      <c r="AI41" s="8">
        <f t="shared" si="39"/>
        <v>70</v>
      </c>
      <c r="AJ41" s="8">
        <f t="shared" si="39"/>
        <v>70</v>
      </c>
      <c r="AK41" s="8">
        <f t="shared" si="39"/>
        <v>70</v>
      </c>
      <c r="AL41" s="8">
        <f t="shared" si="39"/>
        <v>70</v>
      </c>
      <c r="AM41" s="8">
        <f t="shared" si="39"/>
        <v>70</v>
      </c>
      <c r="AN41" s="8">
        <f t="shared" si="39"/>
        <v>70</v>
      </c>
      <c r="AO41" s="8">
        <f t="shared" si="39"/>
        <v>70</v>
      </c>
      <c r="AP41" s="8">
        <f t="shared" si="39"/>
        <v>70</v>
      </c>
      <c r="AQ41" s="8">
        <f t="shared" si="39"/>
        <v>70</v>
      </c>
      <c r="AR41" s="8">
        <f t="shared" si="39"/>
        <v>70</v>
      </c>
      <c r="AS41" s="8">
        <f t="shared" si="39"/>
        <v>70</v>
      </c>
      <c r="AT41" s="8">
        <f t="shared" si="39"/>
        <v>70</v>
      </c>
      <c r="AU41" s="8">
        <f t="shared" si="39"/>
        <v>70</v>
      </c>
      <c r="AV41" s="8">
        <f t="shared" si="39"/>
        <v>70</v>
      </c>
      <c r="AW41" s="8">
        <f t="shared" si="39"/>
        <v>70</v>
      </c>
      <c r="AX41" s="8">
        <f t="shared" si="39"/>
        <v>70</v>
      </c>
      <c r="AY41" s="8">
        <f t="shared" si="39"/>
        <v>70</v>
      </c>
      <c r="AZ41" s="8">
        <f t="shared" si="39"/>
        <v>70</v>
      </c>
      <c r="BA41" s="8">
        <f t="shared" si="39"/>
        <v>70</v>
      </c>
      <c r="BB41" s="8">
        <f t="shared" si="39"/>
        <v>70</v>
      </c>
      <c r="BC41" s="8">
        <f t="shared" si="39"/>
        <v>70</v>
      </c>
      <c r="BD41" s="8">
        <f t="shared" si="39"/>
        <v>70</v>
      </c>
      <c r="BE41" s="8">
        <f t="shared" si="39"/>
        <v>70</v>
      </c>
      <c r="BF41" s="8">
        <f t="shared" si="39"/>
        <v>70</v>
      </c>
      <c r="BG41" s="8">
        <f t="shared" si="39"/>
        <v>70</v>
      </c>
      <c r="BH41" s="8">
        <f t="shared" si="39"/>
        <v>70</v>
      </c>
      <c r="BI41" s="8">
        <f t="shared" si="39"/>
        <v>70</v>
      </c>
      <c r="BJ41" s="8">
        <f t="shared" si="39"/>
        <v>70</v>
      </c>
      <c r="BK41" s="8">
        <f t="shared" si="39"/>
        <v>70</v>
      </c>
      <c r="BL41" s="8">
        <f t="shared" si="39"/>
        <v>70</v>
      </c>
      <c r="BM41" s="8">
        <f t="shared" si="39"/>
        <v>70</v>
      </c>
      <c r="BN41" s="8">
        <f t="shared" si="39"/>
        <v>70</v>
      </c>
      <c r="BO41" s="8">
        <f t="shared" si="39"/>
        <v>70</v>
      </c>
      <c r="BP41" s="8">
        <f t="shared" si="39"/>
        <v>70</v>
      </c>
      <c r="BQ41" s="8">
        <f t="shared" si="39"/>
        <v>70</v>
      </c>
      <c r="BR41" s="8">
        <f t="shared" si="39"/>
        <v>70</v>
      </c>
      <c r="BS41" s="8">
        <f t="shared" si="39"/>
        <v>70</v>
      </c>
      <c r="BT41" s="8">
        <f t="shared" si="39"/>
        <v>70</v>
      </c>
      <c r="BU41" s="8">
        <f t="shared" si="39"/>
        <v>70</v>
      </c>
      <c r="BV41" s="8">
        <f t="shared" si="39"/>
        <v>70</v>
      </c>
      <c r="BW41" s="8">
        <f t="shared" ref="BW41:CA41" si="40">$F$41*BW40</f>
        <v>70</v>
      </c>
      <c r="BX41" s="8">
        <f t="shared" si="40"/>
        <v>70</v>
      </c>
      <c r="BY41" s="8">
        <f t="shared" si="40"/>
        <v>70</v>
      </c>
      <c r="BZ41" s="8">
        <f t="shared" si="40"/>
        <v>70</v>
      </c>
      <c r="CA41" s="8">
        <f t="shared" si="40"/>
        <v>70</v>
      </c>
    </row>
    <row r="42" spans="2:79" x14ac:dyDescent="0.45">
      <c r="C42" t="s">
        <v>212</v>
      </c>
      <c r="E42" t="s">
        <v>210</v>
      </c>
      <c r="J42" s="8">
        <f>J41*J38</f>
        <v>77.26690234374999</v>
      </c>
      <c r="K42" s="8">
        <f t="shared" ref="K42:BV42" si="41">K41*K38</f>
        <v>77.26690234374999</v>
      </c>
      <c r="L42" s="8">
        <f t="shared" si="41"/>
        <v>77.26690234374999</v>
      </c>
      <c r="M42" s="8">
        <f t="shared" si="41"/>
        <v>77.26690234374999</v>
      </c>
      <c r="N42" s="8">
        <f t="shared" si="41"/>
        <v>77.26690234374999</v>
      </c>
      <c r="O42" s="8">
        <f t="shared" si="41"/>
        <v>77.26690234374999</v>
      </c>
      <c r="P42" s="8">
        <f t="shared" si="41"/>
        <v>77.26690234374999</v>
      </c>
      <c r="Q42" s="8">
        <f t="shared" si="41"/>
        <v>77.26690234374999</v>
      </c>
      <c r="R42" s="8">
        <f t="shared" si="41"/>
        <v>77.26690234374999</v>
      </c>
      <c r="S42" s="8">
        <f t="shared" si="41"/>
        <v>77.26690234374999</v>
      </c>
      <c r="T42" s="8">
        <f t="shared" si="41"/>
        <v>77.26690234374999</v>
      </c>
      <c r="U42" s="8">
        <f t="shared" si="41"/>
        <v>79.198574902343722</v>
      </c>
      <c r="V42" s="8">
        <f t="shared" si="41"/>
        <v>79.198574902343722</v>
      </c>
      <c r="W42" s="8">
        <f t="shared" si="41"/>
        <v>79.198574902343722</v>
      </c>
      <c r="X42" s="8">
        <f t="shared" si="41"/>
        <v>79.198574902343722</v>
      </c>
      <c r="Y42" s="8">
        <f t="shared" si="41"/>
        <v>79.198574902343722</v>
      </c>
      <c r="Z42" s="8">
        <f t="shared" si="41"/>
        <v>79.198574902343722</v>
      </c>
      <c r="AA42" s="8">
        <f t="shared" si="41"/>
        <v>79.198574902343722</v>
      </c>
      <c r="AB42" s="8">
        <f t="shared" si="41"/>
        <v>79.198574902343722</v>
      </c>
      <c r="AC42" s="8">
        <f t="shared" si="41"/>
        <v>79.198574902343722</v>
      </c>
      <c r="AD42" s="8">
        <f t="shared" si="41"/>
        <v>79.198574902343722</v>
      </c>
      <c r="AE42" s="8">
        <f t="shared" si="41"/>
        <v>79.198574902343722</v>
      </c>
      <c r="AF42" s="8">
        <f t="shared" si="41"/>
        <v>79.198574902343722</v>
      </c>
      <c r="AG42" s="8">
        <f t="shared" si="41"/>
        <v>81.178539274902306</v>
      </c>
      <c r="AH42" s="8">
        <f t="shared" si="41"/>
        <v>81.178539274902306</v>
      </c>
      <c r="AI42" s="8">
        <f t="shared" si="41"/>
        <v>83.20800275677486</v>
      </c>
      <c r="AJ42" s="8">
        <f t="shared" si="41"/>
        <v>83.20800275677486</v>
      </c>
      <c r="AK42" s="8">
        <f t="shared" si="41"/>
        <v>85.288202825694228</v>
      </c>
      <c r="AL42" s="8">
        <f t="shared" si="41"/>
        <v>85.288202825694228</v>
      </c>
      <c r="AM42" s="8">
        <f t="shared" si="41"/>
        <v>87.42040789633657</v>
      </c>
      <c r="AN42" s="8">
        <f t="shared" si="41"/>
        <v>87.42040789633657</v>
      </c>
      <c r="AO42" s="8">
        <f t="shared" si="41"/>
        <v>89.605918093744961</v>
      </c>
      <c r="AP42" s="8">
        <f t="shared" si="41"/>
        <v>89.605918093744961</v>
      </c>
      <c r="AQ42" s="8">
        <f t="shared" si="41"/>
        <v>91.846066046088595</v>
      </c>
      <c r="AR42" s="8">
        <f t="shared" si="41"/>
        <v>91.846066046088595</v>
      </c>
      <c r="AS42" s="8">
        <f t="shared" si="41"/>
        <v>94.142217697240795</v>
      </c>
      <c r="AT42" s="8">
        <f t="shared" si="41"/>
        <v>94.142217697240795</v>
      </c>
      <c r="AU42" s="8">
        <f t="shared" si="41"/>
        <v>96.495773139671812</v>
      </c>
      <c r="AV42" s="8">
        <f t="shared" si="41"/>
        <v>96.495773139671812</v>
      </c>
      <c r="AW42" s="8">
        <f t="shared" si="41"/>
        <v>98.908167468163597</v>
      </c>
      <c r="AX42" s="8">
        <f t="shared" si="41"/>
        <v>98.908167468163597</v>
      </c>
      <c r="AY42" s="8">
        <f t="shared" si="41"/>
        <v>101.38087165486768</v>
      </c>
      <c r="AZ42" s="8">
        <f t="shared" si="41"/>
        <v>101.38087165486768</v>
      </c>
      <c r="BA42" s="8">
        <f t="shared" si="41"/>
        <v>103.91539344623936</v>
      </c>
      <c r="BB42" s="8">
        <f t="shared" si="41"/>
        <v>103.91539344623936</v>
      </c>
      <c r="BC42" s="8">
        <f t="shared" si="41"/>
        <v>106.51327828239533</v>
      </c>
      <c r="BD42" s="8">
        <f t="shared" si="41"/>
        <v>106.51327828239533</v>
      </c>
      <c r="BE42" s="8">
        <f t="shared" si="41"/>
        <v>109.1761102394552</v>
      </c>
      <c r="BF42" s="8">
        <f t="shared" si="41"/>
        <v>109.1761102394552</v>
      </c>
      <c r="BG42" s="8">
        <f t="shared" si="41"/>
        <v>111.90551299544157</v>
      </c>
      <c r="BH42" s="8">
        <f t="shared" si="41"/>
        <v>111.90551299544157</v>
      </c>
      <c r="BI42" s="8">
        <f t="shared" si="41"/>
        <v>114.70315082032759</v>
      </c>
      <c r="BJ42" s="8">
        <f t="shared" si="41"/>
        <v>114.70315082032759</v>
      </c>
      <c r="BK42" s="8">
        <f t="shared" si="41"/>
        <v>117.57072959083577</v>
      </c>
      <c r="BL42" s="8">
        <f t="shared" si="41"/>
        <v>117.57072959083577</v>
      </c>
      <c r="BM42" s="8">
        <f t="shared" si="41"/>
        <v>120.50999783060665</v>
      </c>
      <c r="BN42" s="8">
        <f t="shared" si="41"/>
        <v>120.50999783060665</v>
      </c>
      <c r="BO42" s="8">
        <f t="shared" si="41"/>
        <v>123.52274777637182</v>
      </c>
      <c r="BP42" s="8">
        <f t="shared" si="41"/>
        <v>123.52274777637182</v>
      </c>
      <c r="BQ42" s="8">
        <f t="shared" si="41"/>
        <v>126.6108164707811</v>
      </c>
      <c r="BR42" s="8">
        <f t="shared" si="41"/>
        <v>126.6108164707811</v>
      </c>
      <c r="BS42" s="8">
        <f t="shared" si="41"/>
        <v>129.7760868825506</v>
      </c>
      <c r="BT42" s="8">
        <f t="shared" si="41"/>
        <v>129.7760868825506</v>
      </c>
      <c r="BU42" s="8">
        <f t="shared" si="41"/>
        <v>133.02048905461436</v>
      </c>
      <c r="BV42" s="8">
        <f t="shared" si="41"/>
        <v>133.02048905461436</v>
      </c>
      <c r="BW42" s="8">
        <f t="shared" ref="BW42:CA42" si="42">BW41*BW38</f>
        <v>136.34600128097972</v>
      </c>
      <c r="BX42" s="8">
        <f t="shared" si="42"/>
        <v>136.34600128097972</v>
      </c>
      <c r="BY42" s="8">
        <f t="shared" si="42"/>
        <v>139.75465131300419</v>
      </c>
      <c r="BZ42" s="8">
        <f t="shared" si="42"/>
        <v>139.75465131300419</v>
      </c>
      <c r="CA42" s="8">
        <f t="shared" si="42"/>
        <v>143.24851759582927</v>
      </c>
    </row>
    <row r="43" spans="2:79" x14ac:dyDescent="0.45">
      <c r="C43" t="s">
        <v>213</v>
      </c>
      <c r="E43" t="s">
        <v>210</v>
      </c>
      <c r="J43" s="8">
        <f>J40-J41</f>
        <v>30</v>
      </c>
      <c r="K43" s="8">
        <f t="shared" ref="K43:BV43" si="43">K40-K41</f>
        <v>30</v>
      </c>
      <c r="L43" s="8">
        <f t="shared" si="43"/>
        <v>30</v>
      </c>
      <c r="M43" s="8">
        <f t="shared" si="43"/>
        <v>30</v>
      </c>
      <c r="N43" s="8">
        <f t="shared" si="43"/>
        <v>30</v>
      </c>
      <c r="O43" s="8">
        <f t="shared" si="43"/>
        <v>30</v>
      </c>
      <c r="P43" s="8">
        <f t="shared" si="43"/>
        <v>30</v>
      </c>
      <c r="Q43" s="8">
        <f t="shared" si="43"/>
        <v>30</v>
      </c>
      <c r="R43" s="8">
        <f t="shared" si="43"/>
        <v>30</v>
      </c>
      <c r="S43" s="8">
        <f t="shared" si="43"/>
        <v>30</v>
      </c>
      <c r="T43" s="8">
        <f t="shared" si="43"/>
        <v>30</v>
      </c>
      <c r="U43" s="8">
        <f t="shared" si="43"/>
        <v>30</v>
      </c>
      <c r="V43" s="8">
        <f t="shared" si="43"/>
        <v>30</v>
      </c>
      <c r="W43" s="8">
        <f t="shared" si="43"/>
        <v>30</v>
      </c>
      <c r="X43" s="8">
        <f t="shared" si="43"/>
        <v>30</v>
      </c>
      <c r="Y43" s="8">
        <f t="shared" si="43"/>
        <v>30</v>
      </c>
      <c r="Z43" s="8">
        <f t="shared" si="43"/>
        <v>30</v>
      </c>
      <c r="AA43" s="8">
        <f t="shared" si="43"/>
        <v>30</v>
      </c>
      <c r="AB43" s="8">
        <f t="shared" si="43"/>
        <v>30</v>
      </c>
      <c r="AC43" s="8">
        <f t="shared" si="43"/>
        <v>30</v>
      </c>
      <c r="AD43" s="8">
        <f t="shared" si="43"/>
        <v>30</v>
      </c>
      <c r="AE43" s="8">
        <f t="shared" si="43"/>
        <v>30</v>
      </c>
      <c r="AF43" s="8">
        <f t="shared" si="43"/>
        <v>30</v>
      </c>
      <c r="AG43" s="8">
        <f t="shared" si="43"/>
        <v>30</v>
      </c>
      <c r="AH43" s="8">
        <f t="shared" si="43"/>
        <v>30</v>
      </c>
      <c r="AI43" s="8">
        <f t="shared" si="43"/>
        <v>30</v>
      </c>
      <c r="AJ43" s="8">
        <f t="shared" si="43"/>
        <v>30</v>
      </c>
      <c r="AK43" s="8">
        <f t="shared" si="43"/>
        <v>30</v>
      </c>
      <c r="AL43" s="8">
        <f t="shared" si="43"/>
        <v>30</v>
      </c>
      <c r="AM43" s="8">
        <f t="shared" si="43"/>
        <v>30</v>
      </c>
      <c r="AN43" s="8">
        <f t="shared" si="43"/>
        <v>30</v>
      </c>
      <c r="AO43" s="8">
        <f t="shared" si="43"/>
        <v>30</v>
      </c>
      <c r="AP43" s="8">
        <f t="shared" si="43"/>
        <v>30</v>
      </c>
      <c r="AQ43" s="8">
        <f t="shared" si="43"/>
        <v>30</v>
      </c>
      <c r="AR43" s="8">
        <f t="shared" si="43"/>
        <v>30</v>
      </c>
      <c r="AS43" s="8">
        <f t="shared" si="43"/>
        <v>30</v>
      </c>
      <c r="AT43" s="8">
        <f t="shared" si="43"/>
        <v>30</v>
      </c>
      <c r="AU43" s="8">
        <f t="shared" si="43"/>
        <v>30</v>
      </c>
      <c r="AV43" s="8">
        <f t="shared" si="43"/>
        <v>30</v>
      </c>
      <c r="AW43" s="8">
        <f t="shared" si="43"/>
        <v>30</v>
      </c>
      <c r="AX43" s="8">
        <f t="shared" si="43"/>
        <v>30</v>
      </c>
      <c r="AY43" s="8">
        <f t="shared" si="43"/>
        <v>30</v>
      </c>
      <c r="AZ43" s="8">
        <f t="shared" si="43"/>
        <v>30</v>
      </c>
      <c r="BA43" s="8">
        <f t="shared" si="43"/>
        <v>30</v>
      </c>
      <c r="BB43" s="8">
        <f t="shared" si="43"/>
        <v>30</v>
      </c>
      <c r="BC43" s="8">
        <f t="shared" si="43"/>
        <v>30</v>
      </c>
      <c r="BD43" s="8">
        <f t="shared" si="43"/>
        <v>30</v>
      </c>
      <c r="BE43" s="8">
        <f t="shared" si="43"/>
        <v>30</v>
      </c>
      <c r="BF43" s="8">
        <f t="shared" si="43"/>
        <v>30</v>
      </c>
      <c r="BG43" s="8">
        <f t="shared" si="43"/>
        <v>30</v>
      </c>
      <c r="BH43" s="8">
        <f t="shared" si="43"/>
        <v>30</v>
      </c>
      <c r="BI43" s="8">
        <f t="shared" si="43"/>
        <v>30</v>
      </c>
      <c r="BJ43" s="8">
        <f t="shared" si="43"/>
        <v>30</v>
      </c>
      <c r="BK43" s="8">
        <f t="shared" si="43"/>
        <v>30</v>
      </c>
      <c r="BL43" s="8">
        <f t="shared" si="43"/>
        <v>30</v>
      </c>
      <c r="BM43" s="8">
        <f t="shared" si="43"/>
        <v>30</v>
      </c>
      <c r="BN43" s="8">
        <f t="shared" si="43"/>
        <v>30</v>
      </c>
      <c r="BO43" s="8">
        <f t="shared" si="43"/>
        <v>30</v>
      </c>
      <c r="BP43" s="8">
        <f t="shared" si="43"/>
        <v>30</v>
      </c>
      <c r="BQ43" s="8">
        <f t="shared" si="43"/>
        <v>30</v>
      </c>
      <c r="BR43" s="8">
        <f t="shared" si="43"/>
        <v>30</v>
      </c>
      <c r="BS43" s="8">
        <f t="shared" si="43"/>
        <v>30</v>
      </c>
      <c r="BT43" s="8">
        <f t="shared" si="43"/>
        <v>30</v>
      </c>
      <c r="BU43" s="8">
        <f t="shared" si="43"/>
        <v>30</v>
      </c>
      <c r="BV43" s="8">
        <f t="shared" si="43"/>
        <v>30</v>
      </c>
      <c r="BW43" s="8">
        <f t="shared" ref="BW43:CA43" si="44">BW40-BW41</f>
        <v>30</v>
      </c>
      <c r="BX43" s="8">
        <f t="shared" si="44"/>
        <v>30</v>
      </c>
      <c r="BY43" s="8">
        <f t="shared" si="44"/>
        <v>30</v>
      </c>
      <c r="BZ43" s="8">
        <f t="shared" si="44"/>
        <v>30</v>
      </c>
      <c r="CA43" s="8">
        <f t="shared" si="44"/>
        <v>30</v>
      </c>
    </row>
    <row r="44" spans="2:79" x14ac:dyDescent="0.45">
      <c r="C44" t="s">
        <v>215</v>
      </c>
      <c r="E44" t="s">
        <v>210</v>
      </c>
      <c r="J44" s="8">
        <f>J42+J43</f>
        <v>107.26690234374999</v>
      </c>
      <c r="K44" s="8">
        <f t="shared" ref="K44:BV44" si="45">K42+K43</f>
        <v>107.26690234374999</v>
      </c>
      <c r="L44" s="8">
        <f t="shared" si="45"/>
        <v>107.26690234374999</v>
      </c>
      <c r="M44" s="8">
        <f t="shared" si="45"/>
        <v>107.26690234374999</v>
      </c>
      <c r="N44" s="8">
        <f t="shared" si="45"/>
        <v>107.26690234374999</v>
      </c>
      <c r="O44" s="8">
        <f t="shared" si="45"/>
        <v>107.26690234374999</v>
      </c>
      <c r="P44" s="8">
        <f t="shared" si="45"/>
        <v>107.26690234374999</v>
      </c>
      <c r="Q44" s="8">
        <f t="shared" si="45"/>
        <v>107.26690234374999</v>
      </c>
      <c r="R44" s="8">
        <f t="shared" si="45"/>
        <v>107.26690234374999</v>
      </c>
      <c r="S44" s="8">
        <f t="shared" si="45"/>
        <v>107.26690234374999</v>
      </c>
      <c r="T44" s="8">
        <f t="shared" si="45"/>
        <v>107.26690234374999</v>
      </c>
      <c r="U44" s="8">
        <f t="shared" si="45"/>
        <v>109.19857490234372</v>
      </c>
      <c r="V44" s="8">
        <f t="shared" si="45"/>
        <v>109.19857490234372</v>
      </c>
      <c r="W44" s="8">
        <f t="shared" si="45"/>
        <v>109.19857490234372</v>
      </c>
      <c r="X44" s="8">
        <f t="shared" si="45"/>
        <v>109.19857490234372</v>
      </c>
      <c r="Y44" s="8">
        <f t="shared" si="45"/>
        <v>109.19857490234372</v>
      </c>
      <c r="Z44" s="8">
        <f t="shared" si="45"/>
        <v>109.19857490234372</v>
      </c>
      <c r="AA44" s="8">
        <f t="shared" si="45"/>
        <v>109.19857490234372</v>
      </c>
      <c r="AB44" s="8">
        <f t="shared" si="45"/>
        <v>109.19857490234372</v>
      </c>
      <c r="AC44" s="8">
        <f t="shared" si="45"/>
        <v>109.19857490234372</v>
      </c>
      <c r="AD44" s="8">
        <f t="shared" si="45"/>
        <v>109.19857490234372</v>
      </c>
      <c r="AE44" s="8">
        <f t="shared" si="45"/>
        <v>109.19857490234372</v>
      </c>
      <c r="AF44" s="8">
        <f t="shared" si="45"/>
        <v>109.19857490234372</v>
      </c>
      <c r="AG44" s="8">
        <f t="shared" si="45"/>
        <v>111.17853927490231</v>
      </c>
      <c r="AH44" s="8">
        <f t="shared" si="45"/>
        <v>111.17853927490231</v>
      </c>
      <c r="AI44" s="8">
        <f t="shared" si="45"/>
        <v>113.20800275677486</v>
      </c>
      <c r="AJ44" s="8">
        <f t="shared" si="45"/>
        <v>113.20800275677486</v>
      </c>
      <c r="AK44" s="8">
        <f t="shared" si="45"/>
        <v>115.28820282569423</v>
      </c>
      <c r="AL44" s="8">
        <f t="shared" si="45"/>
        <v>115.28820282569423</v>
      </c>
      <c r="AM44" s="8">
        <f t="shared" si="45"/>
        <v>117.42040789633657</v>
      </c>
      <c r="AN44" s="8">
        <f t="shared" si="45"/>
        <v>117.42040789633657</v>
      </c>
      <c r="AO44" s="8">
        <f t="shared" si="45"/>
        <v>119.60591809374496</v>
      </c>
      <c r="AP44" s="8">
        <f t="shared" si="45"/>
        <v>119.60591809374496</v>
      </c>
      <c r="AQ44" s="8">
        <f t="shared" si="45"/>
        <v>121.84606604608859</v>
      </c>
      <c r="AR44" s="8">
        <f t="shared" si="45"/>
        <v>121.84606604608859</v>
      </c>
      <c r="AS44" s="8">
        <f t="shared" si="45"/>
        <v>124.1422176972408</v>
      </c>
      <c r="AT44" s="8">
        <f t="shared" si="45"/>
        <v>124.1422176972408</v>
      </c>
      <c r="AU44" s="8">
        <f t="shared" si="45"/>
        <v>126.49577313967181</v>
      </c>
      <c r="AV44" s="8">
        <f t="shared" si="45"/>
        <v>126.49577313967181</v>
      </c>
      <c r="AW44" s="8">
        <f t="shared" si="45"/>
        <v>128.90816746816358</v>
      </c>
      <c r="AX44" s="8">
        <f t="shared" si="45"/>
        <v>128.90816746816358</v>
      </c>
      <c r="AY44" s="8">
        <f t="shared" si="45"/>
        <v>131.38087165486769</v>
      </c>
      <c r="AZ44" s="8">
        <f t="shared" si="45"/>
        <v>131.38087165486769</v>
      </c>
      <c r="BA44" s="8">
        <f t="shared" si="45"/>
        <v>133.91539344623936</v>
      </c>
      <c r="BB44" s="8">
        <f t="shared" si="45"/>
        <v>133.91539344623936</v>
      </c>
      <c r="BC44" s="8">
        <f t="shared" si="45"/>
        <v>136.51327828239533</v>
      </c>
      <c r="BD44" s="8">
        <f t="shared" si="45"/>
        <v>136.51327828239533</v>
      </c>
      <c r="BE44" s="8">
        <f t="shared" si="45"/>
        <v>139.1761102394552</v>
      </c>
      <c r="BF44" s="8">
        <f t="shared" si="45"/>
        <v>139.1761102394552</v>
      </c>
      <c r="BG44" s="8">
        <f t="shared" si="45"/>
        <v>141.90551299544157</v>
      </c>
      <c r="BH44" s="8">
        <f t="shared" si="45"/>
        <v>141.90551299544157</v>
      </c>
      <c r="BI44" s="8">
        <f t="shared" si="45"/>
        <v>144.70315082032761</v>
      </c>
      <c r="BJ44" s="8">
        <f t="shared" si="45"/>
        <v>144.70315082032761</v>
      </c>
      <c r="BK44" s="8">
        <f t="shared" si="45"/>
        <v>147.57072959083575</v>
      </c>
      <c r="BL44" s="8">
        <f t="shared" si="45"/>
        <v>147.57072959083575</v>
      </c>
      <c r="BM44" s="8">
        <f t="shared" si="45"/>
        <v>150.50999783060666</v>
      </c>
      <c r="BN44" s="8">
        <f t="shared" si="45"/>
        <v>150.50999783060666</v>
      </c>
      <c r="BO44" s="8">
        <f t="shared" si="45"/>
        <v>153.52274777637183</v>
      </c>
      <c r="BP44" s="8">
        <f t="shared" si="45"/>
        <v>153.52274777637183</v>
      </c>
      <c r="BQ44" s="8">
        <f t="shared" si="45"/>
        <v>156.61081647078112</v>
      </c>
      <c r="BR44" s="8">
        <f t="shared" si="45"/>
        <v>156.61081647078112</v>
      </c>
      <c r="BS44" s="8">
        <f t="shared" si="45"/>
        <v>159.7760868825506</v>
      </c>
      <c r="BT44" s="8">
        <f t="shared" si="45"/>
        <v>159.7760868825506</v>
      </c>
      <c r="BU44" s="8">
        <f t="shared" si="45"/>
        <v>163.02048905461436</v>
      </c>
      <c r="BV44" s="8">
        <f t="shared" si="45"/>
        <v>163.02048905461436</v>
      </c>
      <c r="BW44" s="8">
        <f t="shared" ref="BW44:CA44" si="46">BW42+BW43</f>
        <v>166.34600128097972</v>
      </c>
      <c r="BX44" s="8">
        <f t="shared" si="46"/>
        <v>166.34600128097972</v>
      </c>
      <c r="BY44" s="8">
        <f t="shared" si="46"/>
        <v>169.75465131300419</v>
      </c>
      <c r="BZ44" s="8">
        <f t="shared" si="46"/>
        <v>169.75465131300419</v>
      </c>
      <c r="CA44" s="8">
        <f t="shared" si="46"/>
        <v>173.24851759582927</v>
      </c>
    </row>
    <row r="46" spans="2:79" x14ac:dyDescent="0.45">
      <c r="C46" t="s">
        <v>214</v>
      </c>
      <c r="E46" t="s">
        <v>166</v>
      </c>
      <c r="H46" s="9">
        <f>SUM(J46:CA46)</f>
        <v>1284150436.5602424</v>
      </c>
      <c r="J46" s="9">
        <f>J44*J25*J37</f>
        <v>0</v>
      </c>
      <c r="K46" s="9">
        <f t="shared" ref="K46:BV46" si="47">K44*K25*K37</f>
        <v>0</v>
      </c>
      <c r="L46" s="9">
        <f t="shared" si="47"/>
        <v>0</v>
      </c>
      <c r="M46" s="9">
        <f t="shared" si="47"/>
        <v>0</v>
      </c>
      <c r="N46" s="9">
        <f t="shared" si="47"/>
        <v>0</v>
      </c>
      <c r="O46" s="9">
        <f t="shared" si="47"/>
        <v>0</v>
      </c>
      <c r="P46" s="9">
        <f t="shared" si="47"/>
        <v>0</v>
      </c>
      <c r="Q46" s="9">
        <f t="shared" si="47"/>
        <v>0</v>
      </c>
      <c r="R46" s="9">
        <f t="shared" si="47"/>
        <v>0</v>
      </c>
      <c r="S46" s="9">
        <f t="shared" si="47"/>
        <v>0</v>
      </c>
      <c r="T46" s="9">
        <f t="shared" si="47"/>
        <v>0</v>
      </c>
      <c r="U46" s="9">
        <f t="shared" si="47"/>
        <v>0</v>
      </c>
      <c r="V46" s="9">
        <f t="shared" si="47"/>
        <v>0</v>
      </c>
      <c r="W46" s="9">
        <f t="shared" si="47"/>
        <v>0</v>
      </c>
      <c r="X46" s="9">
        <f t="shared" si="47"/>
        <v>0</v>
      </c>
      <c r="Y46" s="9">
        <f t="shared" si="47"/>
        <v>0</v>
      </c>
      <c r="Z46" s="9">
        <f t="shared" si="47"/>
        <v>0</v>
      </c>
      <c r="AA46" s="9">
        <f t="shared" si="47"/>
        <v>0</v>
      </c>
      <c r="AB46" s="9">
        <f t="shared" si="47"/>
        <v>0</v>
      </c>
      <c r="AC46" s="9">
        <f t="shared" si="47"/>
        <v>0</v>
      </c>
      <c r="AD46" s="9">
        <f t="shared" si="47"/>
        <v>0</v>
      </c>
      <c r="AE46" s="9">
        <f t="shared" si="47"/>
        <v>0</v>
      </c>
      <c r="AF46" s="9">
        <f t="shared" si="47"/>
        <v>0</v>
      </c>
      <c r="AG46" s="9">
        <f t="shared" si="47"/>
        <v>0</v>
      </c>
      <c r="AH46" s="9">
        <f t="shared" si="47"/>
        <v>57955148.953221075</v>
      </c>
      <c r="AI46" s="9">
        <f t="shared" si="47"/>
        <v>59991184.820870131</v>
      </c>
      <c r="AJ46" s="9">
        <f t="shared" si="47"/>
        <v>59013067.677051596</v>
      </c>
      <c r="AK46" s="9">
        <f t="shared" si="47"/>
        <v>61093524.441391885</v>
      </c>
      <c r="AL46" s="9">
        <f t="shared" si="47"/>
        <v>60097434.368977889</v>
      </c>
      <c r="AM46" s="9">
        <f t="shared" si="47"/>
        <v>62223422.552426673</v>
      </c>
      <c r="AN46" s="9">
        <f t="shared" si="47"/>
        <v>61547081.002943777</v>
      </c>
      <c r="AO46" s="9">
        <f t="shared" si="47"/>
        <v>63381568.116237327</v>
      </c>
      <c r="AP46" s="9">
        <f t="shared" si="47"/>
        <v>62348172.983907372</v>
      </c>
      <c r="AQ46" s="9">
        <f t="shared" si="47"/>
        <v>64568667.319143265</v>
      </c>
      <c r="AR46" s="9">
        <f t="shared" si="47"/>
        <v>63515917.308505066</v>
      </c>
      <c r="AS46" s="9">
        <f t="shared" si="47"/>
        <v>65785444.002121843</v>
      </c>
      <c r="AT46" s="9">
        <f t="shared" si="47"/>
        <v>64712855.24121768</v>
      </c>
      <c r="AU46" s="9">
        <f t="shared" si="47"/>
        <v>67032640.102174886</v>
      </c>
      <c r="AV46" s="9">
        <f t="shared" si="47"/>
        <v>66304024.448890373</v>
      </c>
      <c r="AW46" s="9">
        <f t="shared" si="47"/>
        <v>68311016.10472925</v>
      </c>
      <c r="AX46" s="9">
        <f t="shared" si="47"/>
        <v>67197249.537804306</v>
      </c>
      <c r="AY46" s="9">
        <f t="shared" si="47"/>
        <v>69621351.507347479</v>
      </c>
      <c r="AZ46" s="9">
        <f t="shared" si="47"/>
        <v>68486220.776249424</v>
      </c>
      <c r="BA46" s="9">
        <f t="shared" si="47"/>
        <v>70964445.29503116</v>
      </c>
      <c r="BB46" s="9">
        <f t="shared" si="47"/>
        <v>0</v>
      </c>
      <c r="BC46" s="9">
        <f t="shared" si="47"/>
        <v>0</v>
      </c>
      <c r="BD46" s="9">
        <f t="shared" si="47"/>
        <v>0</v>
      </c>
      <c r="BE46" s="9">
        <f t="shared" si="47"/>
        <v>0</v>
      </c>
      <c r="BF46" s="9">
        <f t="shared" si="47"/>
        <v>0</v>
      </c>
      <c r="BG46" s="9">
        <f t="shared" si="47"/>
        <v>0</v>
      </c>
      <c r="BH46" s="9">
        <f t="shared" si="47"/>
        <v>0</v>
      </c>
      <c r="BI46" s="9">
        <f t="shared" si="47"/>
        <v>0</v>
      </c>
      <c r="BJ46" s="9">
        <f t="shared" si="47"/>
        <v>0</v>
      </c>
      <c r="BK46" s="9">
        <f t="shared" si="47"/>
        <v>0</v>
      </c>
      <c r="BL46" s="9">
        <f t="shared" si="47"/>
        <v>0</v>
      </c>
      <c r="BM46" s="9">
        <f t="shared" si="47"/>
        <v>0</v>
      </c>
      <c r="BN46" s="9">
        <f t="shared" si="47"/>
        <v>0</v>
      </c>
      <c r="BO46" s="9">
        <f t="shared" si="47"/>
        <v>0</v>
      </c>
      <c r="BP46" s="9">
        <f t="shared" si="47"/>
        <v>0</v>
      </c>
      <c r="BQ46" s="9">
        <f t="shared" si="47"/>
        <v>0</v>
      </c>
      <c r="BR46" s="9">
        <f t="shared" si="47"/>
        <v>0</v>
      </c>
      <c r="BS46" s="9">
        <f t="shared" si="47"/>
        <v>0</v>
      </c>
      <c r="BT46" s="9">
        <f t="shared" si="47"/>
        <v>0</v>
      </c>
      <c r="BU46" s="9">
        <f t="shared" si="47"/>
        <v>0</v>
      </c>
      <c r="BV46" s="9">
        <f t="shared" si="47"/>
        <v>0</v>
      </c>
      <c r="BW46" s="9">
        <f t="shared" ref="BW46:CA46" si="48">BW44*BW25*BW37</f>
        <v>0</v>
      </c>
      <c r="BX46" s="9">
        <f t="shared" si="48"/>
        <v>0</v>
      </c>
      <c r="BY46" s="9">
        <f t="shared" si="48"/>
        <v>0</v>
      </c>
      <c r="BZ46" s="9">
        <f t="shared" si="48"/>
        <v>0</v>
      </c>
      <c r="CA46" s="9">
        <f t="shared" si="48"/>
        <v>0</v>
      </c>
    </row>
    <row r="48" spans="2:79" x14ac:dyDescent="0.45">
      <c r="C48" t="s">
        <v>216</v>
      </c>
      <c r="E48" t="s">
        <v>210</v>
      </c>
      <c r="F48" s="11">
        <v>0</v>
      </c>
      <c r="G48" s="22">
        <f>'OFSW Assumptions'!F43</f>
        <v>100</v>
      </c>
    </row>
    <row r="49" spans="2:79" x14ac:dyDescent="0.45">
      <c r="C49" t="s">
        <v>219</v>
      </c>
      <c r="E49" t="s">
        <v>210</v>
      </c>
      <c r="F49" s="22">
        <f>'OFSW Assumptions'!F39+1</f>
        <v>6</v>
      </c>
      <c r="G49" s="22">
        <f>'OFSW Assumptions'!F44</f>
        <v>120</v>
      </c>
    </row>
    <row r="50" spans="2:79" x14ac:dyDescent="0.45">
      <c r="C50" t="s">
        <v>220</v>
      </c>
      <c r="E50" t="s">
        <v>210</v>
      </c>
      <c r="F50" s="22">
        <f>'OFSW Assumptions'!F40+1</f>
        <v>11</v>
      </c>
      <c r="G50" s="22">
        <f>'OFSW Assumptions'!F45</f>
        <v>110</v>
      </c>
    </row>
    <row r="52" spans="2:79" x14ac:dyDescent="0.45">
      <c r="C52" t="s">
        <v>217</v>
      </c>
      <c r="E52" t="s">
        <v>210</v>
      </c>
      <c r="J52" s="8">
        <f>LOOKUP(J11,$F$48:$F$50,$G$48:$G$50)</f>
        <v>100</v>
      </c>
      <c r="K52" s="8">
        <f t="shared" ref="K52:BV52" si="49">LOOKUP(K11,$F$48:$F$50,$G$48:$G$50)</f>
        <v>100</v>
      </c>
      <c r="L52" s="8">
        <f t="shared" si="49"/>
        <v>100</v>
      </c>
      <c r="M52" s="8">
        <f t="shared" si="49"/>
        <v>100</v>
      </c>
      <c r="N52" s="8">
        <f t="shared" si="49"/>
        <v>100</v>
      </c>
      <c r="O52" s="8">
        <f t="shared" si="49"/>
        <v>100</v>
      </c>
      <c r="P52" s="8">
        <f t="shared" si="49"/>
        <v>100</v>
      </c>
      <c r="Q52" s="8">
        <f t="shared" si="49"/>
        <v>100</v>
      </c>
      <c r="R52" s="8">
        <f t="shared" si="49"/>
        <v>100</v>
      </c>
      <c r="S52" s="8">
        <f t="shared" si="49"/>
        <v>100</v>
      </c>
      <c r="T52" s="8">
        <f t="shared" si="49"/>
        <v>100</v>
      </c>
      <c r="U52" s="8">
        <f t="shared" si="49"/>
        <v>100</v>
      </c>
      <c r="V52" s="8">
        <f t="shared" si="49"/>
        <v>100</v>
      </c>
      <c r="W52" s="8">
        <f t="shared" si="49"/>
        <v>100</v>
      </c>
      <c r="X52" s="8">
        <f t="shared" si="49"/>
        <v>100</v>
      </c>
      <c r="Y52" s="8">
        <f t="shared" si="49"/>
        <v>100</v>
      </c>
      <c r="Z52" s="8">
        <f t="shared" si="49"/>
        <v>100</v>
      </c>
      <c r="AA52" s="8">
        <f t="shared" si="49"/>
        <v>100</v>
      </c>
      <c r="AB52" s="8">
        <f t="shared" si="49"/>
        <v>100</v>
      </c>
      <c r="AC52" s="8">
        <f t="shared" si="49"/>
        <v>100</v>
      </c>
      <c r="AD52" s="8">
        <f t="shared" si="49"/>
        <v>100</v>
      </c>
      <c r="AE52" s="8">
        <f t="shared" si="49"/>
        <v>100</v>
      </c>
      <c r="AF52" s="8">
        <f t="shared" si="49"/>
        <v>100</v>
      </c>
      <c r="AG52" s="8">
        <f t="shared" si="49"/>
        <v>100</v>
      </c>
      <c r="AH52" s="8">
        <f t="shared" si="49"/>
        <v>100</v>
      </c>
      <c r="AI52" s="8">
        <f t="shared" si="49"/>
        <v>100</v>
      </c>
      <c r="AJ52" s="8">
        <f t="shared" si="49"/>
        <v>100</v>
      </c>
      <c r="AK52" s="8">
        <f t="shared" si="49"/>
        <v>100</v>
      </c>
      <c r="AL52" s="8">
        <f t="shared" si="49"/>
        <v>100</v>
      </c>
      <c r="AM52" s="8">
        <f t="shared" si="49"/>
        <v>100</v>
      </c>
      <c r="AN52" s="8">
        <f t="shared" si="49"/>
        <v>100</v>
      </c>
      <c r="AO52" s="8">
        <f t="shared" si="49"/>
        <v>100</v>
      </c>
      <c r="AP52" s="8">
        <f t="shared" si="49"/>
        <v>100</v>
      </c>
      <c r="AQ52" s="8">
        <f t="shared" si="49"/>
        <v>100</v>
      </c>
      <c r="AR52" s="8">
        <f t="shared" si="49"/>
        <v>120</v>
      </c>
      <c r="AS52" s="8">
        <f t="shared" si="49"/>
        <v>120</v>
      </c>
      <c r="AT52" s="8">
        <f t="shared" si="49"/>
        <v>120</v>
      </c>
      <c r="AU52" s="8">
        <f t="shared" si="49"/>
        <v>120</v>
      </c>
      <c r="AV52" s="8">
        <f t="shared" si="49"/>
        <v>120</v>
      </c>
      <c r="AW52" s="8">
        <f t="shared" si="49"/>
        <v>120</v>
      </c>
      <c r="AX52" s="8">
        <f t="shared" si="49"/>
        <v>120</v>
      </c>
      <c r="AY52" s="8">
        <f t="shared" si="49"/>
        <v>120</v>
      </c>
      <c r="AZ52" s="8">
        <f t="shared" si="49"/>
        <v>120</v>
      </c>
      <c r="BA52" s="8">
        <f t="shared" si="49"/>
        <v>120</v>
      </c>
      <c r="BB52" s="8">
        <f t="shared" si="49"/>
        <v>110</v>
      </c>
      <c r="BC52" s="8">
        <f t="shared" si="49"/>
        <v>110</v>
      </c>
      <c r="BD52" s="8">
        <f t="shared" si="49"/>
        <v>110</v>
      </c>
      <c r="BE52" s="8">
        <f t="shared" si="49"/>
        <v>110</v>
      </c>
      <c r="BF52" s="8">
        <f t="shared" si="49"/>
        <v>110</v>
      </c>
      <c r="BG52" s="8">
        <f t="shared" si="49"/>
        <v>110</v>
      </c>
      <c r="BH52" s="8">
        <f t="shared" si="49"/>
        <v>110</v>
      </c>
      <c r="BI52" s="8">
        <f t="shared" si="49"/>
        <v>110</v>
      </c>
      <c r="BJ52" s="8">
        <f t="shared" si="49"/>
        <v>110</v>
      </c>
      <c r="BK52" s="8">
        <f t="shared" si="49"/>
        <v>110</v>
      </c>
      <c r="BL52" s="8">
        <f t="shared" si="49"/>
        <v>110</v>
      </c>
      <c r="BM52" s="8">
        <f t="shared" si="49"/>
        <v>110</v>
      </c>
      <c r="BN52" s="8">
        <f t="shared" si="49"/>
        <v>110</v>
      </c>
      <c r="BO52" s="8">
        <f t="shared" si="49"/>
        <v>110</v>
      </c>
      <c r="BP52" s="8">
        <f t="shared" si="49"/>
        <v>110</v>
      </c>
      <c r="BQ52" s="8">
        <f t="shared" si="49"/>
        <v>110</v>
      </c>
      <c r="BR52" s="8">
        <f t="shared" si="49"/>
        <v>110</v>
      </c>
      <c r="BS52" s="8">
        <f t="shared" si="49"/>
        <v>110</v>
      </c>
      <c r="BT52" s="8">
        <f t="shared" si="49"/>
        <v>110</v>
      </c>
      <c r="BU52" s="8">
        <f t="shared" si="49"/>
        <v>110</v>
      </c>
      <c r="BV52" s="8">
        <f t="shared" si="49"/>
        <v>110</v>
      </c>
      <c r="BW52" s="8">
        <f t="shared" ref="BW52:CA52" si="50">LOOKUP(BW11,$F$48:$F$50,$G$48:$G$50)</f>
        <v>110</v>
      </c>
      <c r="BX52" s="8">
        <f t="shared" si="50"/>
        <v>110</v>
      </c>
      <c r="BY52" s="8">
        <f t="shared" si="50"/>
        <v>110</v>
      </c>
      <c r="BZ52" s="8">
        <f t="shared" si="50"/>
        <v>110</v>
      </c>
      <c r="CA52" s="8">
        <f t="shared" si="50"/>
        <v>110</v>
      </c>
    </row>
    <row r="53" spans="2:79" x14ac:dyDescent="0.45">
      <c r="C53" t="s">
        <v>218</v>
      </c>
      <c r="E53" t="s">
        <v>190</v>
      </c>
      <c r="F53" s="33">
        <f>'OFSW Assumptions'!F47</f>
        <v>0.01</v>
      </c>
      <c r="G53" s="10">
        <f>(1+F53)^(2022-2018)-1</f>
        <v>4.0604010000000024E-2</v>
      </c>
      <c r="I53" s="10">
        <f>(1+$G$53)</f>
        <v>1.04060401</v>
      </c>
      <c r="J53" s="8">
        <f>I53*(1+$F$53*(MONTH(J7)=12))</f>
        <v>1.04060401</v>
      </c>
      <c r="K53" s="8">
        <f t="shared" ref="K53:BV53" si="51">J53*(1+$F$53*(MONTH(K7)=12))</f>
        <v>1.04060401</v>
      </c>
      <c r="L53" s="8">
        <f t="shared" si="51"/>
        <v>1.04060401</v>
      </c>
      <c r="M53" s="8">
        <f t="shared" si="51"/>
        <v>1.04060401</v>
      </c>
      <c r="N53" s="8">
        <f t="shared" si="51"/>
        <v>1.04060401</v>
      </c>
      <c r="O53" s="8">
        <f t="shared" si="51"/>
        <v>1.04060401</v>
      </c>
      <c r="P53" s="8">
        <f t="shared" si="51"/>
        <v>1.04060401</v>
      </c>
      <c r="Q53" s="8">
        <f t="shared" si="51"/>
        <v>1.04060401</v>
      </c>
      <c r="R53" s="8">
        <f t="shared" si="51"/>
        <v>1.04060401</v>
      </c>
      <c r="S53" s="8">
        <f t="shared" si="51"/>
        <v>1.04060401</v>
      </c>
      <c r="T53" s="8">
        <f t="shared" si="51"/>
        <v>1.04060401</v>
      </c>
      <c r="U53" s="8">
        <f t="shared" si="51"/>
        <v>1.0510100500999999</v>
      </c>
      <c r="V53" s="8">
        <f t="shared" si="51"/>
        <v>1.0510100500999999</v>
      </c>
      <c r="W53" s="8">
        <f t="shared" si="51"/>
        <v>1.0510100500999999</v>
      </c>
      <c r="X53" s="8">
        <f t="shared" si="51"/>
        <v>1.0510100500999999</v>
      </c>
      <c r="Y53" s="8">
        <f t="shared" si="51"/>
        <v>1.0510100500999999</v>
      </c>
      <c r="Z53" s="8">
        <f t="shared" si="51"/>
        <v>1.0510100500999999</v>
      </c>
      <c r="AA53" s="8">
        <f t="shared" si="51"/>
        <v>1.0510100500999999</v>
      </c>
      <c r="AB53" s="8">
        <f t="shared" si="51"/>
        <v>1.0510100500999999</v>
      </c>
      <c r="AC53" s="8">
        <f t="shared" si="51"/>
        <v>1.0510100500999999</v>
      </c>
      <c r="AD53" s="8">
        <f t="shared" si="51"/>
        <v>1.0510100500999999</v>
      </c>
      <c r="AE53" s="8">
        <f t="shared" si="51"/>
        <v>1.0510100500999999</v>
      </c>
      <c r="AF53" s="8">
        <f t="shared" si="51"/>
        <v>1.0510100500999999</v>
      </c>
      <c r="AG53" s="8">
        <f t="shared" si="51"/>
        <v>1.0615201506009999</v>
      </c>
      <c r="AH53" s="8">
        <f t="shared" si="51"/>
        <v>1.0615201506009999</v>
      </c>
      <c r="AI53" s="8">
        <f t="shared" si="51"/>
        <v>1.0721353521070098</v>
      </c>
      <c r="AJ53" s="8">
        <f t="shared" si="51"/>
        <v>1.0721353521070098</v>
      </c>
      <c r="AK53" s="8">
        <f t="shared" si="51"/>
        <v>1.08285670562808</v>
      </c>
      <c r="AL53" s="8">
        <f t="shared" si="51"/>
        <v>1.08285670562808</v>
      </c>
      <c r="AM53" s="8">
        <f t="shared" si="51"/>
        <v>1.0936852726843609</v>
      </c>
      <c r="AN53" s="8">
        <f t="shared" si="51"/>
        <v>1.0936852726843609</v>
      </c>
      <c r="AO53" s="8">
        <f t="shared" si="51"/>
        <v>1.1046221254112045</v>
      </c>
      <c r="AP53" s="8">
        <f t="shared" si="51"/>
        <v>1.1046221254112045</v>
      </c>
      <c r="AQ53" s="8">
        <f t="shared" si="51"/>
        <v>1.1156683466653166</v>
      </c>
      <c r="AR53" s="8">
        <f t="shared" si="51"/>
        <v>1.1156683466653166</v>
      </c>
      <c r="AS53" s="8">
        <f t="shared" si="51"/>
        <v>1.1268250301319698</v>
      </c>
      <c r="AT53" s="8">
        <f t="shared" si="51"/>
        <v>1.1268250301319698</v>
      </c>
      <c r="AU53" s="8">
        <f t="shared" si="51"/>
        <v>1.1380932804332895</v>
      </c>
      <c r="AV53" s="8">
        <f t="shared" si="51"/>
        <v>1.1380932804332895</v>
      </c>
      <c r="AW53" s="8">
        <f t="shared" si="51"/>
        <v>1.1494742132376223</v>
      </c>
      <c r="AX53" s="8">
        <f t="shared" si="51"/>
        <v>1.1494742132376223</v>
      </c>
      <c r="AY53" s="8">
        <f t="shared" si="51"/>
        <v>1.1609689553699987</v>
      </c>
      <c r="AZ53" s="8">
        <f t="shared" si="51"/>
        <v>1.1609689553699987</v>
      </c>
      <c r="BA53" s="8">
        <f t="shared" si="51"/>
        <v>1.1725786449236986</v>
      </c>
      <c r="BB53" s="8">
        <f t="shared" si="51"/>
        <v>1.1725786449236986</v>
      </c>
      <c r="BC53" s="8">
        <f t="shared" si="51"/>
        <v>1.1843044313729356</v>
      </c>
      <c r="BD53" s="8">
        <f t="shared" si="51"/>
        <v>1.1843044313729356</v>
      </c>
      <c r="BE53" s="8">
        <f t="shared" si="51"/>
        <v>1.196147475686665</v>
      </c>
      <c r="BF53" s="8">
        <f t="shared" si="51"/>
        <v>1.196147475686665</v>
      </c>
      <c r="BG53" s="8">
        <f t="shared" si="51"/>
        <v>1.2081089504435316</v>
      </c>
      <c r="BH53" s="8">
        <f t="shared" si="51"/>
        <v>1.2081089504435316</v>
      </c>
      <c r="BI53" s="8">
        <f t="shared" si="51"/>
        <v>1.220190039947967</v>
      </c>
      <c r="BJ53" s="8">
        <f t="shared" si="51"/>
        <v>1.220190039947967</v>
      </c>
      <c r="BK53" s="8">
        <f t="shared" si="51"/>
        <v>1.2323919403474468</v>
      </c>
      <c r="BL53" s="8">
        <f t="shared" si="51"/>
        <v>1.2323919403474468</v>
      </c>
      <c r="BM53" s="8">
        <f t="shared" si="51"/>
        <v>1.2447158597509214</v>
      </c>
      <c r="BN53" s="8">
        <f t="shared" si="51"/>
        <v>1.2447158597509214</v>
      </c>
      <c r="BO53" s="8">
        <f t="shared" si="51"/>
        <v>1.2571630183484306</v>
      </c>
      <c r="BP53" s="8">
        <f t="shared" si="51"/>
        <v>1.2571630183484306</v>
      </c>
      <c r="BQ53" s="8">
        <f t="shared" si="51"/>
        <v>1.269734648531915</v>
      </c>
      <c r="BR53" s="8">
        <f t="shared" si="51"/>
        <v>1.269734648531915</v>
      </c>
      <c r="BS53" s="8">
        <f t="shared" si="51"/>
        <v>1.282431995017234</v>
      </c>
      <c r="BT53" s="8">
        <f t="shared" si="51"/>
        <v>1.282431995017234</v>
      </c>
      <c r="BU53" s="8">
        <f t="shared" si="51"/>
        <v>1.2952563149674063</v>
      </c>
      <c r="BV53" s="8">
        <f t="shared" si="51"/>
        <v>1.2952563149674063</v>
      </c>
      <c r="BW53" s="8">
        <f t="shared" ref="BW53:CA53" si="52">BV53*(1+$F$53*(MONTH(BW7)=12))</f>
        <v>1.3082088781170804</v>
      </c>
      <c r="BX53" s="8">
        <f t="shared" si="52"/>
        <v>1.3082088781170804</v>
      </c>
      <c r="BY53" s="8">
        <f t="shared" si="52"/>
        <v>1.3212909668982513</v>
      </c>
      <c r="BZ53" s="8">
        <f t="shared" si="52"/>
        <v>1.3212909668982513</v>
      </c>
      <c r="CA53" s="8">
        <f t="shared" si="52"/>
        <v>1.3345038765672339</v>
      </c>
    </row>
    <row r="54" spans="2:79" x14ac:dyDescent="0.45">
      <c r="C54" t="s">
        <v>221</v>
      </c>
      <c r="E54" t="s">
        <v>210</v>
      </c>
      <c r="J54" s="8">
        <f>J52*J53</f>
        <v>104.060401</v>
      </c>
      <c r="K54" s="8">
        <f t="shared" ref="K54:BV54" si="53">K52*K53</f>
        <v>104.060401</v>
      </c>
      <c r="L54" s="8">
        <f t="shared" si="53"/>
        <v>104.060401</v>
      </c>
      <c r="M54" s="8">
        <f t="shared" si="53"/>
        <v>104.060401</v>
      </c>
      <c r="N54" s="8">
        <f t="shared" si="53"/>
        <v>104.060401</v>
      </c>
      <c r="O54" s="8">
        <f t="shared" si="53"/>
        <v>104.060401</v>
      </c>
      <c r="P54" s="8">
        <f t="shared" si="53"/>
        <v>104.060401</v>
      </c>
      <c r="Q54" s="8">
        <f t="shared" si="53"/>
        <v>104.060401</v>
      </c>
      <c r="R54" s="8">
        <f t="shared" si="53"/>
        <v>104.060401</v>
      </c>
      <c r="S54" s="8">
        <f t="shared" si="53"/>
        <v>104.060401</v>
      </c>
      <c r="T54" s="8">
        <f t="shared" si="53"/>
        <v>104.060401</v>
      </c>
      <c r="U54" s="8">
        <f t="shared" si="53"/>
        <v>105.10100500999999</v>
      </c>
      <c r="V54" s="8">
        <f t="shared" si="53"/>
        <v>105.10100500999999</v>
      </c>
      <c r="W54" s="8">
        <f t="shared" si="53"/>
        <v>105.10100500999999</v>
      </c>
      <c r="X54" s="8">
        <f t="shared" si="53"/>
        <v>105.10100500999999</v>
      </c>
      <c r="Y54" s="8">
        <f t="shared" si="53"/>
        <v>105.10100500999999</v>
      </c>
      <c r="Z54" s="8">
        <f t="shared" si="53"/>
        <v>105.10100500999999</v>
      </c>
      <c r="AA54" s="8">
        <f t="shared" si="53"/>
        <v>105.10100500999999</v>
      </c>
      <c r="AB54" s="8">
        <f t="shared" si="53"/>
        <v>105.10100500999999</v>
      </c>
      <c r="AC54" s="8">
        <f t="shared" si="53"/>
        <v>105.10100500999999</v>
      </c>
      <c r="AD54" s="8">
        <f t="shared" si="53"/>
        <v>105.10100500999999</v>
      </c>
      <c r="AE54" s="8">
        <f t="shared" si="53"/>
        <v>105.10100500999999</v>
      </c>
      <c r="AF54" s="8">
        <f t="shared" si="53"/>
        <v>105.10100500999999</v>
      </c>
      <c r="AG54" s="8">
        <f t="shared" si="53"/>
        <v>106.15201506009998</v>
      </c>
      <c r="AH54" s="8">
        <f t="shared" si="53"/>
        <v>106.15201506009998</v>
      </c>
      <c r="AI54" s="8">
        <f t="shared" si="53"/>
        <v>107.21353521070098</v>
      </c>
      <c r="AJ54" s="8">
        <f t="shared" si="53"/>
        <v>107.21353521070098</v>
      </c>
      <c r="AK54" s="8">
        <f t="shared" si="53"/>
        <v>108.28567056280801</v>
      </c>
      <c r="AL54" s="8">
        <f t="shared" si="53"/>
        <v>108.28567056280801</v>
      </c>
      <c r="AM54" s="8">
        <f t="shared" si="53"/>
        <v>109.36852726843608</v>
      </c>
      <c r="AN54" s="8">
        <f t="shared" si="53"/>
        <v>109.36852726843608</v>
      </c>
      <c r="AO54" s="8">
        <f t="shared" si="53"/>
        <v>110.46221254112045</v>
      </c>
      <c r="AP54" s="8">
        <f t="shared" si="53"/>
        <v>110.46221254112045</v>
      </c>
      <c r="AQ54" s="8">
        <f t="shared" si="53"/>
        <v>111.56683466653166</v>
      </c>
      <c r="AR54" s="8">
        <f t="shared" si="53"/>
        <v>133.88020159983799</v>
      </c>
      <c r="AS54" s="8">
        <f t="shared" si="53"/>
        <v>135.21900361583639</v>
      </c>
      <c r="AT54" s="8">
        <f t="shared" si="53"/>
        <v>135.21900361583639</v>
      </c>
      <c r="AU54" s="8">
        <f t="shared" si="53"/>
        <v>136.57119365199475</v>
      </c>
      <c r="AV54" s="8">
        <f t="shared" si="53"/>
        <v>136.57119365199475</v>
      </c>
      <c r="AW54" s="8">
        <f t="shared" si="53"/>
        <v>137.93690558851469</v>
      </c>
      <c r="AX54" s="8">
        <f t="shared" si="53"/>
        <v>137.93690558851469</v>
      </c>
      <c r="AY54" s="8">
        <f t="shared" si="53"/>
        <v>139.31627464439984</v>
      </c>
      <c r="AZ54" s="8">
        <f t="shared" si="53"/>
        <v>139.31627464439984</v>
      </c>
      <c r="BA54" s="8">
        <f t="shared" si="53"/>
        <v>140.70943739084382</v>
      </c>
      <c r="BB54" s="8">
        <f t="shared" si="53"/>
        <v>128.98365094160684</v>
      </c>
      <c r="BC54" s="8">
        <f t="shared" si="53"/>
        <v>130.27348745102293</v>
      </c>
      <c r="BD54" s="8">
        <f t="shared" si="53"/>
        <v>130.27348745102293</v>
      </c>
      <c r="BE54" s="8">
        <f t="shared" si="53"/>
        <v>131.57622232553314</v>
      </c>
      <c r="BF54" s="8">
        <f t="shared" si="53"/>
        <v>131.57622232553314</v>
      </c>
      <c r="BG54" s="8">
        <f t="shared" si="53"/>
        <v>132.89198454878849</v>
      </c>
      <c r="BH54" s="8">
        <f t="shared" si="53"/>
        <v>132.89198454878849</v>
      </c>
      <c r="BI54" s="8">
        <f t="shared" si="53"/>
        <v>134.22090439427637</v>
      </c>
      <c r="BJ54" s="8">
        <f t="shared" si="53"/>
        <v>134.22090439427637</v>
      </c>
      <c r="BK54" s="8">
        <f t="shared" si="53"/>
        <v>135.56311343821915</v>
      </c>
      <c r="BL54" s="8">
        <f t="shared" si="53"/>
        <v>135.56311343821915</v>
      </c>
      <c r="BM54" s="8">
        <f t="shared" si="53"/>
        <v>136.91874457260136</v>
      </c>
      <c r="BN54" s="8">
        <f t="shared" si="53"/>
        <v>136.91874457260136</v>
      </c>
      <c r="BO54" s="8">
        <f t="shared" si="53"/>
        <v>138.28793201832735</v>
      </c>
      <c r="BP54" s="8">
        <f t="shared" si="53"/>
        <v>138.28793201832735</v>
      </c>
      <c r="BQ54" s="8">
        <f t="shared" si="53"/>
        <v>139.67081133851065</v>
      </c>
      <c r="BR54" s="8">
        <f t="shared" si="53"/>
        <v>139.67081133851065</v>
      </c>
      <c r="BS54" s="8">
        <f t="shared" si="53"/>
        <v>141.06751945189575</v>
      </c>
      <c r="BT54" s="8">
        <f t="shared" si="53"/>
        <v>141.06751945189575</v>
      </c>
      <c r="BU54" s="8">
        <f t="shared" si="53"/>
        <v>142.47819464641469</v>
      </c>
      <c r="BV54" s="8">
        <f t="shared" si="53"/>
        <v>142.47819464641469</v>
      </c>
      <c r="BW54" s="8">
        <f t="shared" ref="BW54:CA54" si="54">BW52*BW53</f>
        <v>143.90297659287884</v>
      </c>
      <c r="BX54" s="8">
        <f t="shared" si="54"/>
        <v>143.90297659287884</v>
      </c>
      <c r="BY54" s="8">
        <f t="shared" si="54"/>
        <v>145.34200635880765</v>
      </c>
      <c r="BZ54" s="8">
        <f t="shared" si="54"/>
        <v>145.34200635880765</v>
      </c>
      <c r="CA54" s="8">
        <f t="shared" si="54"/>
        <v>146.79542642239574</v>
      </c>
    </row>
    <row r="56" spans="2:79" x14ac:dyDescent="0.45">
      <c r="C56" t="s">
        <v>222</v>
      </c>
      <c r="E56" t="s">
        <v>166</v>
      </c>
      <c r="H56" s="9">
        <f>SUM(J56:CA56)</f>
        <v>695494874.0539465</v>
      </c>
      <c r="J56" s="9">
        <f>NOT(J37)*J25*J54</f>
        <v>0</v>
      </c>
      <c r="K56" s="9">
        <f t="shared" ref="K56:BV56" si="55">NOT(K37)*K25*K54</f>
        <v>0</v>
      </c>
      <c r="L56" s="9">
        <f t="shared" si="55"/>
        <v>0</v>
      </c>
      <c r="M56" s="9">
        <f t="shared" si="55"/>
        <v>0</v>
      </c>
      <c r="N56" s="9">
        <f t="shared" si="55"/>
        <v>0</v>
      </c>
      <c r="O56" s="9">
        <f t="shared" si="55"/>
        <v>0</v>
      </c>
      <c r="P56" s="9">
        <f t="shared" si="55"/>
        <v>0</v>
      </c>
      <c r="Q56" s="9">
        <f t="shared" si="55"/>
        <v>0</v>
      </c>
      <c r="R56" s="9">
        <f t="shared" si="55"/>
        <v>0</v>
      </c>
      <c r="S56" s="9">
        <f t="shared" si="55"/>
        <v>0</v>
      </c>
      <c r="T56" s="9">
        <f t="shared" si="55"/>
        <v>0</v>
      </c>
      <c r="U56" s="9">
        <f t="shared" si="55"/>
        <v>0</v>
      </c>
      <c r="V56" s="9">
        <f t="shared" si="55"/>
        <v>0</v>
      </c>
      <c r="W56" s="9">
        <f t="shared" si="55"/>
        <v>0</v>
      </c>
      <c r="X56" s="9">
        <f t="shared" si="55"/>
        <v>0</v>
      </c>
      <c r="Y56" s="9">
        <f t="shared" si="55"/>
        <v>0</v>
      </c>
      <c r="Z56" s="9">
        <f t="shared" si="55"/>
        <v>0</v>
      </c>
      <c r="AA56" s="9">
        <f t="shared" si="55"/>
        <v>0</v>
      </c>
      <c r="AB56" s="9">
        <f t="shared" si="55"/>
        <v>0</v>
      </c>
      <c r="AC56" s="9">
        <f t="shared" si="55"/>
        <v>0</v>
      </c>
      <c r="AD56" s="9">
        <f t="shared" si="55"/>
        <v>0</v>
      </c>
      <c r="AE56" s="9">
        <f t="shared" si="55"/>
        <v>0</v>
      </c>
      <c r="AF56" s="9">
        <f t="shared" si="55"/>
        <v>0</v>
      </c>
      <c r="AG56" s="9">
        <f t="shared" si="55"/>
        <v>0</v>
      </c>
      <c r="AH56" s="9">
        <f t="shared" si="55"/>
        <v>0</v>
      </c>
      <c r="AI56" s="9">
        <f t="shared" si="55"/>
        <v>0</v>
      </c>
      <c r="AJ56" s="9">
        <f t="shared" si="55"/>
        <v>0</v>
      </c>
      <c r="AK56" s="9">
        <f t="shared" si="55"/>
        <v>0</v>
      </c>
      <c r="AL56" s="9">
        <f t="shared" si="55"/>
        <v>0</v>
      </c>
      <c r="AM56" s="9">
        <f t="shared" si="55"/>
        <v>0</v>
      </c>
      <c r="AN56" s="9">
        <f t="shared" si="55"/>
        <v>0</v>
      </c>
      <c r="AO56" s="9">
        <f t="shared" si="55"/>
        <v>0</v>
      </c>
      <c r="AP56" s="9">
        <f t="shared" si="55"/>
        <v>0</v>
      </c>
      <c r="AQ56" s="9">
        <f t="shared" si="55"/>
        <v>0</v>
      </c>
      <c r="AR56" s="9">
        <f t="shared" si="55"/>
        <v>0</v>
      </c>
      <c r="AS56" s="9">
        <f t="shared" si="55"/>
        <v>0</v>
      </c>
      <c r="AT56" s="9">
        <f t="shared" si="55"/>
        <v>0</v>
      </c>
      <c r="AU56" s="9">
        <f t="shared" si="55"/>
        <v>0</v>
      </c>
      <c r="AV56" s="9">
        <f t="shared" si="55"/>
        <v>0</v>
      </c>
      <c r="AW56" s="9">
        <f t="shared" si="55"/>
        <v>0</v>
      </c>
      <c r="AX56" s="9">
        <f t="shared" si="55"/>
        <v>0</v>
      </c>
      <c r="AY56" s="9">
        <f t="shared" si="55"/>
        <v>0</v>
      </c>
      <c r="AZ56" s="9">
        <f t="shared" si="55"/>
        <v>0</v>
      </c>
      <c r="BA56" s="9">
        <f t="shared" si="55"/>
        <v>0</v>
      </c>
      <c r="BB56" s="9">
        <f t="shared" si="55"/>
        <v>67236597.562840819</v>
      </c>
      <c r="BC56" s="9">
        <f t="shared" si="55"/>
        <v>69034526.470046073</v>
      </c>
      <c r="BD56" s="9">
        <f t="shared" si="55"/>
        <v>68284151.182328179</v>
      </c>
      <c r="BE56" s="9">
        <f t="shared" si="55"/>
        <v>69724871.734746516</v>
      </c>
      <c r="BF56" s="9">
        <f t="shared" si="55"/>
        <v>68588053.173853919</v>
      </c>
      <c r="BG56" s="9">
        <f t="shared" si="55"/>
        <v>70422120.452093989</v>
      </c>
      <c r="BH56" s="9">
        <f t="shared" si="55"/>
        <v>69273933.705592468</v>
      </c>
      <c r="BI56" s="9">
        <f t="shared" si="55"/>
        <v>71126341.656614929</v>
      </c>
      <c r="BJ56" s="9">
        <f t="shared" si="55"/>
        <v>69966673.04264839</v>
      </c>
      <c r="BK56" s="9">
        <f t="shared" si="55"/>
        <v>71837605.073181093</v>
      </c>
      <c r="BL56" s="9">
        <f t="shared" si="55"/>
        <v>0</v>
      </c>
      <c r="BM56" s="9">
        <f t="shared" si="55"/>
        <v>0</v>
      </c>
      <c r="BN56" s="9">
        <f t="shared" si="55"/>
        <v>0</v>
      </c>
      <c r="BO56" s="9">
        <f t="shared" si="55"/>
        <v>0</v>
      </c>
      <c r="BP56" s="9">
        <f t="shared" si="55"/>
        <v>0</v>
      </c>
      <c r="BQ56" s="9">
        <f t="shared" si="55"/>
        <v>0</v>
      </c>
      <c r="BR56" s="9">
        <f t="shared" si="55"/>
        <v>0</v>
      </c>
      <c r="BS56" s="9">
        <f t="shared" si="55"/>
        <v>0</v>
      </c>
      <c r="BT56" s="9">
        <f t="shared" si="55"/>
        <v>0</v>
      </c>
      <c r="BU56" s="9">
        <f t="shared" si="55"/>
        <v>0</v>
      </c>
      <c r="BV56" s="9">
        <f t="shared" si="55"/>
        <v>0</v>
      </c>
      <c r="BW56" s="9">
        <f t="shared" ref="BW56:CA56" si="56">NOT(BW37)*BW25*BW54</f>
        <v>0</v>
      </c>
      <c r="BX56" s="9">
        <f t="shared" si="56"/>
        <v>0</v>
      </c>
      <c r="BY56" s="9">
        <f t="shared" si="56"/>
        <v>0</v>
      </c>
      <c r="BZ56" s="9">
        <f t="shared" si="56"/>
        <v>0</v>
      </c>
      <c r="CA56" s="9">
        <f t="shared" si="56"/>
        <v>0</v>
      </c>
    </row>
    <row r="57" spans="2:79" x14ac:dyDescent="0.45">
      <c r="C57" s="27" t="s">
        <v>223</v>
      </c>
      <c r="D57" s="27"/>
      <c r="E57" s="27" t="s">
        <v>166</v>
      </c>
      <c r="F57" s="27"/>
      <c r="G57" s="27"/>
      <c r="H57" s="29">
        <f>SUM(J57:CA57)</f>
        <v>1979645310.6141887</v>
      </c>
      <c r="I57" s="27"/>
      <c r="J57" s="29">
        <f>J56+J46</f>
        <v>0</v>
      </c>
      <c r="K57" s="29">
        <f t="shared" ref="K57:BV57" si="57">K56+K46</f>
        <v>0</v>
      </c>
      <c r="L57" s="29">
        <f t="shared" si="57"/>
        <v>0</v>
      </c>
      <c r="M57" s="29">
        <f t="shared" si="57"/>
        <v>0</v>
      </c>
      <c r="N57" s="29">
        <f t="shared" si="57"/>
        <v>0</v>
      </c>
      <c r="O57" s="29">
        <f t="shared" si="57"/>
        <v>0</v>
      </c>
      <c r="P57" s="29">
        <f t="shared" si="57"/>
        <v>0</v>
      </c>
      <c r="Q57" s="29">
        <f t="shared" si="57"/>
        <v>0</v>
      </c>
      <c r="R57" s="29">
        <f t="shared" si="57"/>
        <v>0</v>
      </c>
      <c r="S57" s="29">
        <f t="shared" si="57"/>
        <v>0</v>
      </c>
      <c r="T57" s="29">
        <f t="shared" si="57"/>
        <v>0</v>
      </c>
      <c r="U57" s="29">
        <f t="shared" si="57"/>
        <v>0</v>
      </c>
      <c r="V57" s="29">
        <f t="shared" si="57"/>
        <v>0</v>
      </c>
      <c r="W57" s="29">
        <f t="shared" si="57"/>
        <v>0</v>
      </c>
      <c r="X57" s="29">
        <f t="shared" si="57"/>
        <v>0</v>
      </c>
      <c r="Y57" s="29">
        <f t="shared" si="57"/>
        <v>0</v>
      </c>
      <c r="Z57" s="29">
        <f t="shared" si="57"/>
        <v>0</v>
      </c>
      <c r="AA57" s="29">
        <f t="shared" si="57"/>
        <v>0</v>
      </c>
      <c r="AB57" s="29">
        <f t="shared" si="57"/>
        <v>0</v>
      </c>
      <c r="AC57" s="29">
        <f t="shared" si="57"/>
        <v>0</v>
      </c>
      <c r="AD57" s="29">
        <f t="shared" si="57"/>
        <v>0</v>
      </c>
      <c r="AE57" s="29">
        <f t="shared" si="57"/>
        <v>0</v>
      </c>
      <c r="AF57" s="29">
        <f t="shared" si="57"/>
        <v>0</v>
      </c>
      <c r="AG57" s="29">
        <f t="shared" si="57"/>
        <v>0</v>
      </c>
      <c r="AH57" s="29">
        <f t="shared" si="57"/>
        <v>57955148.953221075</v>
      </c>
      <c r="AI57" s="29">
        <f t="shared" si="57"/>
        <v>59991184.820870131</v>
      </c>
      <c r="AJ57" s="29">
        <f t="shared" si="57"/>
        <v>59013067.677051596</v>
      </c>
      <c r="AK57" s="29">
        <f t="shared" si="57"/>
        <v>61093524.441391885</v>
      </c>
      <c r="AL57" s="29">
        <f t="shared" si="57"/>
        <v>60097434.368977889</v>
      </c>
      <c r="AM57" s="29">
        <f t="shared" si="57"/>
        <v>62223422.552426673</v>
      </c>
      <c r="AN57" s="29">
        <f t="shared" si="57"/>
        <v>61547081.002943777</v>
      </c>
      <c r="AO57" s="29">
        <f t="shared" si="57"/>
        <v>63381568.116237327</v>
      </c>
      <c r="AP57" s="29">
        <f t="shared" si="57"/>
        <v>62348172.983907372</v>
      </c>
      <c r="AQ57" s="29">
        <f t="shared" si="57"/>
        <v>64568667.319143265</v>
      </c>
      <c r="AR57" s="29">
        <f t="shared" si="57"/>
        <v>63515917.308505066</v>
      </c>
      <c r="AS57" s="29">
        <f t="shared" si="57"/>
        <v>65785444.002121843</v>
      </c>
      <c r="AT57" s="29">
        <f t="shared" si="57"/>
        <v>64712855.24121768</v>
      </c>
      <c r="AU57" s="29">
        <f t="shared" si="57"/>
        <v>67032640.102174886</v>
      </c>
      <c r="AV57" s="29">
        <f t="shared" si="57"/>
        <v>66304024.448890373</v>
      </c>
      <c r="AW57" s="29">
        <f t="shared" si="57"/>
        <v>68311016.10472925</v>
      </c>
      <c r="AX57" s="29">
        <f t="shared" si="57"/>
        <v>67197249.537804306</v>
      </c>
      <c r="AY57" s="29">
        <f t="shared" si="57"/>
        <v>69621351.507347479</v>
      </c>
      <c r="AZ57" s="29">
        <f t="shared" si="57"/>
        <v>68486220.776249424</v>
      </c>
      <c r="BA57" s="29">
        <f t="shared" si="57"/>
        <v>70964445.29503116</v>
      </c>
      <c r="BB57" s="29">
        <f t="shared" si="57"/>
        <v>67236597.562840819</v>
      </c>
      <c r="BC57" s="29">
        <f t="shared" si="57"/>
        <v>69034526.470046073</v>
      </c>
      <c r="BD57" s="29">
        <f t="shared" si="57"/>
        <v>68284151.182328179</v>
      </c>
      <c r="BE57" s="29">
        <f t="shared" si="57"/>
        <v>69724871.734746516</v>
      </c>
      <c r="BF57" s="29">
        <f t="shared" si="57"/>
        <v>68588053.173853919</v>
      </c>
      <c r="BG57" s="29">
        <f t="shared" si="57"/>
        <v>70422120.452093989</v>
      </c>
      <c r="BH57" s="29">
        <f t="shared" si="57"/>
        <v>69273933.705592468</v>
      </c>
      <c r="BI57" s="29">
        <f t="shared" si="57"/>
        <v>71126341.656614929</v>
      </c>
      <c r="BJ57" s="29">
        <f t="shared" si="57"/>
        <v>69966673.04264839</v>
      </c>
      <c r="BK57" s="29">
        <f t="shared" si="57"/>
        <v>71837605.073181093</v>
      </c>
      <c r="BL57" s="29">
        <f t="shared" si="57"/>
        <v>0</v>
      </c>
      <c r="BM57" s="29">
        <f t="shared" si="57"/>
        <v>0</v>
      </c>
      <c r="BN57" s="29">
        <f t="shared" si="57"/>
        <v>0</v>
      </c>
      <c r="BO57" s="29">
        <f t="shared" si="57"/>
        <v>0</v>
      </c>
      <c r="BP57" s="29">
        <f t="shared" si="57"/>
        <v>0</v>
      </c>
      <c r="BQ57" s="29">
        <f t="shared" si="57"/>
        <v>0</v>
      </c>
      <c r="BR57" s="29">
        <f t="shared" si="57"/>
        <v>0</v>
      </c>
      <c r="BS57" s="29">
        <f t="shared" si="57"/>
        <v>0</v>
      </c>
      <c r="BT57" s="29">
        <f t="shared" si="57"/>
        <v>0</v>
      </c>
      <c r="BU57" s="29">
        <f t="shared" si="57"/>
        <v>0</v>
      </c>
      <c r="BV57" s="29">
        <f t="shared" si="57"/>
        <v>0</v>
      </c>
      <c r="BW57" s="29">
        <f t="shared" ref="BW57:CA57" si="58">BW56+BW46</f>
        <v>0</v>
      </c>
      <c r="BX57" s="29">
        <f t="shared" si="58"/>
        <v>0</v>
      </c>
      <c r="BY57" s="29">
        <f t="shared" si="58"/>
        <v>0</v>
      </c>
      <c r="BZ57" s="29">
        <f t="shared" si="58"/>
        <v>0</v>
      </c>
      <c r="CA57" s="29">
        <f t="shared" si="58"/>
        <v>0</v>
      </c>
    </row>
    <row r="59" spans="2:79" x14ac:dyDescent="0.45">
      <c r="B59" s="18" t="s">
        <v>224</v>
      </c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18"/>
      <c r="BK59" s="18"/>
      <c r="BL59" s="18"/>
      <c r="BM59" s="18"/>
      <c r="BN59" s="18"/>
      <c r="BO59" s="18"/>
      <c r="BP59" s="18"/>
      <c r="BQ59" s="18"/>
      <c r="BR59" s="18"/>
      <c r="BS59" s="18"/>
      <c r="BT59" s="18"/>
      <c r="BU59" s="18"/>
      <c r="BV59" s="18"/>
      <c r="BW59" s="18"/>
      <c r="BX59" s="18"/>
      <c r="BY59" s="18"/>
      <c r="BZ59" s="18"/>
      <c r="CA59" s="18"/>
    </row>
    <row r="60" spans="2:79" x14ac:dyDescent="0.45">
      <c r="C60" t="s">
        <v>229</v>
      </c>
      <c r="E60" t="s">
        <v>166</v>
      </c>
      <c r="F60" s="34">
        <f>'OFSW Assumptions'!F50</f>
        <v>25000000</v>
      </c>
      <c r="J60" s="9">
        <f>$F$60*J12/12*J5</f>
        <v>0</v>
      </c>
      <c r="K60" s="9">
        <f t="shared" ref="K60:BV60" si="59">$F$60*K12/12*K5</f>
        <v>0</v>
      </c>
      <c r="L60" s="9">
        <f t="shared" si="59"/>
        <v>0</v>
      </c>
      <c r="M60" s="9">
        <f t="shared" si="59"/>
        <v>0</v>
      </c>
      <c r="N60" s="9">
        <f t="shared" si="59"/>
        <v>0</v>
      </c>
      <c r="O60" s="9">
        <f t="shared" si="59"/>
        <v>0</v>
      </c>
      <c r="P60" s="9">
        <f t="shared" si="59"/>
        <v>0</v>
      </c>
      <c r="Q60" s="9">
        <f t="shared" si="59"/>
        <v>0</v>
      </c>
      <c r="R60" s="9">
        <f t="shared" si="59"/>
        <v>0</v>
      </c>
      <c r="S60" s="9">
        <f t="shared" si="59"/>
        <v>0</v>
      </c>
      <c r="T60" s="9">
        <f t="shared" si="59"/>
        <v>0</v>
      </c>
      <c r="U60" s="9">
        <f t="shared" si="59"/>
        <v>0</v>
      </c>
      <c r="V60" s="9">
        <f t="shared" si="59"/>
        <v>0</v>
      </c>
      <c r="W60" s="9">
        <f t="shared" si="59"/>
        <v>0</v>
      </c>
      <c r="X60" s="9">
        <f t="shared" si="59"/>
        <v>0</v>
      </c>
      <c r="Y60" s="9">
        <f t="shared" si="59"/>
        <v>0</v>
      </c>
      <c r="Z60" s="9">
        <f t="shared" si="59"/>
        <v>0</v>
      </c>
      <c r="AA60" s="9">
        <f t="shared" si="59"/>
        <v>0</v>
      </c>
      <c r="AB60" s="9">
        <f t="shared" si="59"/>
        <v>0</v>
      </c>
      <c r="AC60" s="9">
        <f t="shared" si="59"/>
        <v>0</v>
      </c>
      <c r="AD60" s="9">
        <f t="shared" si="59"/>
        <v>0</v>
      </c>
      <c r="AE60" s="9">
        <f t="shared" si="59"/>
        <v>0</v>
      </c>
      <c r="AF60" s="9">
        <f t="shared" si="59"/>
        <v>0</v>
      </c>
      <c r="AG60" s="9">
        <f t="shared" si="59"/>
        <v>0</v>
      </c>
      <c r="AH60" s="9">
        <f t="shared" si="59"/>
        <v>12500000</v>
      </c>
      <c r="AI60" s="9">
        <f t="shared" si="59"/>
        <v>12500000</v>
      </c>
      <c r="AJ60" s="9">
        <f t="shared" si="59"/>
        <v>12500000</v>
      </c>
      <c r="AK60" s="9">
        <f t="shared" si="59"/>
        <v>12500000</v>
      </c>
      <c r="AL60" s="9">
        <f t="shared" si="59"/>
        <v>12500000</v>
      </c>
      <c r="AM60" s="9">
        <f t="shared" si="59"/>
        <v>12500000</v>
      </c>
      <c r="AN60" s="9">
        <f t="shared" si="59"/>
        <v>12500000</v>
      </c>
      <c r="AO60" s="9">
        <f t="shared" si="59"/>
        <v>12500000</v>
      </c>
      <c r="AP60" s="9">
        <f t="shared" si="59"/>
        <v>12500000</v>
      </c>
      <c r="AQ60" s="9">
        <f t="shared" si="59"/>
        <v>12500000</v>
      </c>
      <c r="AR60" s="9">
        <f t="shared" si="59"/>
        <v>12500000</v>
      </c>
      <c r="AS60" s="9">
        <f t="shared" si="59"/>
        <v>12500000</v>
      </c>
      <c r="AT60" s="9">
        <f t="shared" si="59"/>
        <v>12500000</v>
      </c>
      <c r="AU60" s="9">
        <f t="shared" si="59"/>
        <v>12500000</v>
      </c>
      <c r="AV60" s="9">
        <f t="shared" si="59"/>
        <v>12500000</v>
      </c>
      <c r="AW60" s="9">
        <f t="shared" si="59"/>
        <v>12500000</v>
      </c>
      <c r="AX60" s="9">
        <f t="shared" si="59"/>
        <v>12500000</v>
      </c>
      <c r="AY60" s="9">
        <f t="shared" si="59"/>
        <v>12500000</v>
      </c>
      <c r="AZ60" s="9">
        <f t="shared" si="59"/>
        <v>12500000</v>
      </c>
      <c r="BA60" s="9">
        <f t="shared" si="59"/>
        <v>12500000</v>
      </c>
      <c r="BB60" s="9">
        <f t="shared" si="59"/>
        <v>12500000</v>
      </c>
      <c r="BC60" s="9">
        <f t="shared" si="59"/>
        <v>12500000</v>
      </c>
      <c r="BD60" s="9">
        <f t="shared" si="59"/>
        <v>12500000</v>
      </c>
      <c r="BE60" s="9">
        <f t="shared" si="59"/>
        <v>12500000</v>
      </c>
      <c r="BF60" s="9">
        <f t="shared" si="59"/>
        <v>12500000</v>
      </c>
      <c r="BG60" s="9">
        <f t="shared" si="59"/>
        <v>12500000</v>
      </c>
      <c r="BH60" s="9">
        <f t="shared" si="59"/>
        <v>12500000</v>
      </c>
      <c r="BI60" s="9">
        <f t="shared" si="59"/>
        <v>12500000</v>
      </c>
      <c r="BJ60" s="9">
        <f t="shared" si="59"/>
        <v>12500000</v>
      </c>
      <c r="BK60" s="9">
        <f t="shared" si="59"/>
        <v>12500000</v>
      </c>
      <c r="BL60" s="9">
        <f t="shared" si="59"/>
        <v>0</v>
      </c>
      <c r="BM60" s="9">
        <f t="shared" si="59"/>
        <v>0</v>
      </c>
      <c r="BN60" s="9">
        <f t="shared" si="59"/>
        <v>0</v>
      </c>
      <c r="BO60" s="9">
        <f t="shared" si="59"/>
        <v>0</v>
      </c>
      <c r="BP60" s="9">
        <f t="shared" si="59"/>
        <v>0</v>
      </c>
      <c r="BQ60" s="9">
        <f t="shared" si="59"/>
        <v>0</v>
      </c>
      <c r="BR60" s="9">
        <f t="shared" si="59"/>
        <v>0</v>
      </c>
      <c r="BS60" s="9">
        <f t="shared" si="59"/>
        <v>0</v>
      </c>
      <c r="BT60" s="9">
        <f t="shared" si="59"/>
        <v>0</v>
      </c>
      <c r="BU60" s="9">
        <f t="shared" si="59"/>
        <v>0</v>
      </c>
      <c r="BV60" s="9">
        <f t="shared" si="59"/>
        <v>0</v>
      </c>
      <c r="BW60" s="9">
        <f t="shared" ref="BW60:CA60" si="60">$F$60*BW12/12*BW5</f>
        <v>0</v>
      </c>
      <c r="BX60" s="9">
        <f t="shared" si="60"/>
        <v>0</v>
      </c>
      <c r="BY60" s="9">
        <f t="shared" si="60"/>
        <v>0</v>
      </c>
      <c r="BZ60" s="9">
        <f t="shared" si="60"/>
        <v>0</v>
      </c>
      <c r="CA60" s="9">
        <f t="shared" si="60"/>
        <v>0</v>
      </c>
    </row>
    <row r="61" spans="2:79" x14ac:dyDescent="0.45">
      <c r="C61" t="s">
        <v>230</v>
      </c>
      <c r="E61" t="s">
        <v>166</v>
      </c>
      <c r="F61" s="33">
        <f>'OFSW Assumptions'!F51</f>
        <v>0.75</v>
      </c>
      <c r="J61" s="9">
        <f>$F$61*J60</f>
        <v>0</v>
      </c>
      <c r="K61" s="9">
        <f t="shared" ref="K61:BV61" si="61">$F$61*K60</f>
        <v>0</v>
      </c>
      <c r="L61" s="9">
        <f t="shared" si="61"/>
        <v>0</v>
      </c>
      <c r="M61" s="9">
        <f t="shared" si="61"/>
        <v>0</v>
      </c>
      <c r="N61" s="9">
        <f t="shared" si="61"/>
        <v>0</v>
      </c>
      <c r="O61" s="9">
        <f t="shared" si="61"/>
        <v>0</v>
      </c>
      <c r="P61" s="9">
        <f t="shared" si="61"/>
        <v>0</v>
      </c>
      <c r="Q61" s="9">
        <f t="shared" si="61"/>
        <v>0</v>
      </c>
      <c r="R61" s="9">
        <f t="shared" si="61"/>
        <v>0</v>
      </c>
      <c r="S61" s="9">
        <f t="shared" si="61"/>
        <v>0</v>
      </c>
      <c r="T61" s="9">
        <f t="shared" si="61"/>
        <v>0</v>
      </c>
      <c r="U61" s="9">
        <f t="shared" si="61"/>
        <v>0</v>
      </c>
      <c r="V61" s="9">
        <f t="shared" si="61"/>
        <v>0</v>
      </c>
      <c r="W61" s="9">
        <f t="shared" si="61"/>
        <v>0</v>
      </c>
      <c r="X61" s="9">
        <f t="shared" si="61"/>
        <v>0</v>
      </c>
      <c r="Y61" s="9">
        <f t="shared" si="61"/>
        <v>0</v>
      </c>
      <c r="Z61" s="9">
        <f t="shared" si="61"/>
        <v>0</v>
      </c>
      <c r="AA61" s="9">
        <f t="shared" si="61"/>
        <v>0</v>
      </c>
      <c r="AB61" s="9">
        <f t="shared" si="61"/>
        <v>0</v>
      </c>
      <c r="AC61" s="9">
        <f t="shared" si="61"/>
        <v>0</v>
      </c>
      <c r="AD61" s="9">
        <f t="shared" si="61"/>
        <v>0</v>
      </c>
      <c r="AE61" s="9">
        <f t="shared" si="61"/>
        <v>0</v>
      </c>
      <c r="AF61" s="9">
        <f t="shared" si="61"/>
        <v>0</v>
      </c>
      <c r="AG61" s="9">
        <f t="shared" si="61"/>
        <v>0</v>
      </c>
      <c r="AH61" s="9">
        <f t="shared" si="61"/>
        <v>9375000</v>
      </c>
      <c r="AI61" s="9">
        <f t="shared" si="61"/>
        <v>9375000</v>
      </c>
      <c r="AJ61" s="9">
        <f t="shared" si="61"/>
        <v>9375000</v>
      </c>
      <c r="AK61" s="9">
        <f t="shared" si="61"/>
        <v>9375000</v>
      </c>
      <c r="AL61" s="9">
        <f t="shared" si="61"/>
        <v>9375000</v>
      </c>
      <c r="AM61" s="9">
        <f t="shared" si="61"/>
        <v>9375000</v>
      </c>
      <c r="AN61" s="9">
        <f t="shared" si="61"/>
        <v>9375000</v>
      </c>
      <c r="AO61" s="9">
        <f t="shared" si="61"/>
        <v>9375000</v>
      </c>
      <c r="AP61" s="9">
        <f t="shared" si="61"/>
        <v>9375000</v>
      </c>
      <c r="AQ61" s="9">
        <f t="shared" si="61"/>
        <v>9375000</v>
      </c>
      <c r="AR61" s="9">
        <f t="shared" si="61"/>
        <v>9375000</v>
      </c>
      <c r="AS61" s="9">
        <f t="shared" si="61"/>
        <v>9375000</v>
      </c>
      <c r="AT61" s="9">
        <f t="shared" si="61"/>
        <v>9375000</v>
      </c>
      <c r="AU61" s="9">
        <f t="shared" si="61"/>
        <v>9375000</v>
      </c>
      <c r="AV61" s="9">
        <f t="shared" si="61"/>
        <v>9375000</v>
      </c>
      <c r="AW61" s="9">
        <f t="shared" si="61"/>
        <v>9375000</v>
      </c>
      <c r="AX61" s="9">
        <f t="shared" si="61"/>
        <v>9375000</v>
      </c>
      <c r="AY61" s="9">
        <f t="shared" si="61"/>
        <v>9375000</v>
      </c>
      <c r="AZ61" s="9">
        <f t="shared" si="61"/>
        <v>9375000</v>
      </c>
      <c r="BA61" s="9">
        <f t="shared" si="61"/>
        <v>9375000</v>
      </c>
      <c r="BB61" s="9">
        <f t="shared" si="61"/>
        <v>9375000</v>
      </c>
      <c r="BC61" s="9">
        <f t="shared" si="61"/>
        <v>9375000</v>
      </c>
      <c r="BD61" s="9">
        <f t="shared" si="61"/>
        <v>9375000</v>
      </c>
      <c r="BE61" s="9">
        <f t="shared" si="61"/>
        <v>9375000</v>
      </c>
      <c r="BF61" s="9">
        <f t="shared" si="61"/>
        <v>9375000</v>
      </c>
      <c r="BG61" s="9">
        <f t="shared" si="61"/>
        <v>9375000</v>
      </c>
      <c r="BH61" s="9">
        <f t="shared" si="61"/>
        <v>9375000</v>
      </c>
      <c r="BI61" s="9">
        <f t="shared" si="61"/>
        <v>9375000</v>
      </c>
      <c r="BJ61" s="9">
        <f t="shared" si="61"/>
        <v>9375000</v>
      </c>
      <c r="BK61" s="9">
        <f t="shared" si="61"/>
        <v>9375000</v>
      </c>
      <c r="BL61" s="9">
        <f t="shared" si="61"/>
        <v>0</v>
      </c>
      <c r="BM61" s="9">
        <f t="shared" si="61"/>
        <v>0</v>
      </c>
      <c r="BN61" s="9">
        <f t="shared" si="61"/>
        <v>0</v>
      </c>
      <c r="BO61" s="9">
        <f t="shared" si="61"/>
        <v>0</v>
      </c>
      <c r="BP61" s="9">
        <f t="shared" si="61"/>
        <v>0</v>
      </c>
      <c r="BQ61" s="9">
        <f t="shared" si="61"/>
        <v>0</v>
      </c>
      <c r="BR61" s="9">
        <f t="shared" si="61"/>
        <v>0</v>
      </c>
      <c r="BS61" s="9">
        <f t="shared" si="61"/>
        <v>0</v>
      </c>
      <c r="BT61" s="9">
        <f t="shared" si="61"/>
        <v>0</v>
      </c>
      <c r="BU61" s="9">
        <f t="shared" si="61"/>
        <v>0</v>
      </c>
      <c r="BV61" s="9">
        <f t="shared" si="61"/>
        <v>0</v>
      </c>
      <c r="BW61" s="9">
        <f t="shared" ref="BW61:CA61" si="62">$F$61*BW60</f>
        <v>0</v>
      </c>
      <c r="BX61" s="9">
        <f t="shared" si="62"/>
        <v>0</v>
      </c>
      <c r="BY61" s="9">
        <f t="shared" si="62"/>
        <v>0</v>
      </c>
      <c r="BZ61" s="9">
        <f t="shared" si="62"/>
        <v>0</v>
      </c>
      <c r="CA61" s="9">
        <f t="shared" si="62"/>
        <v>0</v>
      </c>
    </row>
    <row r="62" spans="2:79" x14ac:dyDescent="0.45">
      <c r="C62" t="s">
        <v>208</v>
      </c>
      <c r="E62" t="s">
        <v>190</v>
      </c>
      <c r="F62" s="22">
        <f>'OFSW Assumptions'!F52</f>
        <v>2.5000000000000001E-2</v>
      </c>
      <c r="G62" s="10">
        <f>(1+F62)^(2022-2018)-1</f>
        <v>0.10381289062499977</v>
      </c>
      <c r="I62" s="8">
        <f>(1+G62)</f>
        <v>1.1038128906249998</v>
      </c>
      <c r="J62" s="8">
        <f>I62*(1+$F$38*(MONTH(J7)=12))</f>
        <v>1.1038128906249998</v>
      </c>
      <c r="K62" s="8">
        <f t="shared" ref="K62:BV62" si="63">J62*(1+$F$38*(MONTH(K7)=12))</f>
        <v>1.1038128906249998</v>
      </c>
      <c r="L62" s="8">
        <f t="shared" si="63"/>
        <v>1.1038128906249998</v>
      </c>
      <c r="M62" s="8">
        <f t="shared" si="63"/>
        <v>1.1038128906249998</v>
      </c>
      <c r="N62" s="8">
        <f t="shared" si="63"/>
        <v>1.1038128906249998</v>
      </c>
      <c r="O62" s="8">
        <f t="shared" si="63"/>
        <v>1.1038128906249998</v>
      </c>
      <c r="P62" s="8">
        <f t="shared" si="63"/>
        <v>1.1038128906249998</v>
      </c>
      <c r="Q62" s="8">
        <f t="shared" si="63"/>
        <v>1.1038128906249998</v>
      </c>
      <c r="R62" s="8">
        <f t="shared" si="63"/>
        <v>1.1038128906249998</v>
      </c>
      <c r="S62" s="8">
        <f t="shared" si="63"/>
        <v>1.1038128906249998</v>
      </c>
      <c r="T62" s="8">
        <f t="shared" si="63"/>
        <v>1.1038128906249998</v>
      </c>
      <c r="U62" s="8">
        <f t="shared" si="63"/>
        <v>1.1314082128906247</v>
      </c>
      <c r="V62" s="8">
        <f t="shared" si="63"/>
        <v>1.1314082128906247</v>
      </c>
      <c r="W62" s="8">
        <f t="shared" si="63"/>
        <v>1.1314082128906247</v>
      </c>
      <c r="X62" s="8">
        <f t="shared" si="63"/>
        <v>1.1314082128906247</v>
      </c>
      <c r="Y62" s="8">
        <f t="shared" si="63"/>
        <v>1.1314082128906247</v>
      </c>
      <c r="Z62" s="8">
        <f t="shared" si="63"/>
        <v>1.1314082128906247</v>
      </c>
      <c r="AA62" s="8">
        <f t="shared" si="63"/>
        <v>1.1314082128906247</v>
      </c>
      <c r="AB62" s="8">
        <f t="shared" si="63"/>
        <v>1.1314082128906247</v>
      </c>
      <c r="AC62" s="8">
        <f t="shared" si="63"/>
        <v>1.1314082128906247</v>
      </c>
      <c r="AD62" s="8">
        <f t="shared" si="63"/>
        <v>1.1314082128906247</v>
      </c>
      <c r="AE62" s="8">
        <f t="shared" si="63"/>
        <v>1.1314082128906247</v>
      </c>
      <c r="AF62" s="8">
        <f t="shared" si="63"/>
        <v>1.1314082128906247</v>
      </c>
      <c r="AG62" s="8">
        <f t="shared" si="63"/>
        <v>1.1596934182128902</v>
      </c>
      <c r="AH62" s="8">
        <f t="shared" si="63"/>
        <v>1.1596934182128902</v>
      </c>
      <c r="AI62" s="8">
        <f t="shared" si="63"/>
        <v>1.1886857536682123</v>
      </c>
      <c r="AJ62" s="8">
        <f t="shared" si="63"/>
        <v>1.1886857536682123</v>
      </c>
      <c r="AK62" s="8">
        <f t="shared" si="63"/>
        <v>1.2184028975099175</v>
      </c>
      <c r="AL62" s="8">
        <f t="shared" si="63"/>
        <v>1.2184028975099175</v>
      </c>
      <c r="AM62" s="8">
        <f t="shared" si="63"/>
        <v>1.2488629699476652</v>
      </c>
      <c r="AN62" s="8">
        <f t="shared" si="63"/>
        <v>1.2488629699476652</v>
      </c>
      <c r="AO62" s="8">
        <f t="shared" si="63"/>
        <v>1.2800845441963566</v>
      </c>
      <c r="AP62" s="8">
        <f t="shared" si="63"/>
        <v>1.2800845441963566</v>
      </c>
      <c r="AQ62" s="8">
        <f t="shared" si="63"/>
        <v>1.3120866578012655</v>
      </c>
      <c r="AR62" s="8">
        <f t="shared" si="63"/>
        <v>1.3120866578012655</v>
      </c>
      <c r="AS62" s="8">
        <f t="shared" si="63"/>
        <v>1.3448888242462971</v>
      </c>
      <c r="AT62" s="8">
        <f t="shared" si="63"/>
        <v>1.3448888242462971</v>
      </c>
      <c r="AU62" s="8">
        <f t="shared" si="63"/>
        <v>1.3785110448524545</v>
      </c>
      <c r="AV62" s="8">
        <f t="shared" si="63"/>
        <v>1.3785110448524545</v>
      </c>
      <c r="AW62" s="8">
        <f t="shared" si="63"/>
        <v>1.4129738209737657</v>
      </c>
      <c r="AX62" s="8">
        <f t="shared" si="63"/>
        <v>1.4129738209737657</v>
      </c>
      <c r="AY62" s="8">
        <f t="shared" si="63"/>
        <v>1.4482981664981096</v>
      </c>
      <c r="AZ62" s="8">
        <f t="shared" si="63"/>
        <v>1.4482981664981096</v>
      </c>
      <c r="BA62" s="8">
        <f t="shared" si="63"/>
        <v>1.4845056206605622</v>
      </c>
      <c r="BB62" s="8">
        <f t="shared" si="63"/>
        <v>1.4845056206605622</v>
      </c>
      <c r="BC62" s="8">
        <f t="shared" si="63"/>
        <v>1.5216182611770761</v>
      </c>
      <c r="BD62" s="8">
        <f t="shared" si="63"/>
        <v>1.5216182611770761</v>
      </c>
      <c r="BE62" s="8">
        <f t="shared" si="63"/>
        <v>1.5596587177065029</v>
      </c>
      <c r="BF62" s="8">
        <f t="shared" si="63"/>
        <v>1.5596587177065029</v>
      </c>
      <c r="BG62" s="8">
        <f t="shared" si="63"/>
        <v>1.5986501856491653</v>
      </c>
      <c r="BH62" s="8">
        <f t="shared" si="63"/>
        <v>1.5986501856491653</v>
      </c>
      <c r="BI62" s="8">
        <f t="shared" si="63"/>
        <v>1.6386164402903942</v>
      </c>
      <c r="BJ62" s="8">
        <f t="shared" si="63"/>
        <v>1.6386164402903942</v>
      </c>
      <c r="BK62" s="8">
        <f t="shared" si="63"/>
        <v>1.6795818512976539</v>
      </c>
      <c r="BL62" s="8">
        <f t="shared" si="63"/>
        <v>1.6795818512976539</v>
      </c>
      <c r="BM62" s="8">
        <f t="shared" si="63"/>
        <v>1.721571397580095</v>
      </c>
      <c r="BN62" s="8">
        <f t="shared" si="63"/>
        <v>1.721571397580095</v>
      </c>
      <c r="BO62" s="8">
        <f t="shared" si="63"/>
        <v>1.7646106825195973</v>
      </c>
      <c r="BP62" s="8">
        <f t="shared" si="63"/>
        <v>1.7646106825195973</v>
      </c>
      <c r="BQ62" s="8">
        <f t="shared" si="63"/>
        <v>1.8087259495825871</v>
      </c>
      <c r="BR62" s="8">
        <f t="shared" si="63"/>
        <v>1.8087259495825871</v>
      </c>
      <c r="BS62" s="8">
        <f t="shared" si="63"/>
        <v>1.8539440983221516</v>
      </c>
      <c r="BT62" s="8">
        <f t="shared" si="63"/>
        <v>1.8539440983221516</v>
      </c>
      <c r="BU62" s="8">
        <f t="shared" si="63"/>
        <v>1.9002927007802053</v>
      </c>
      <c r="BV62" s="8">
        <f t="shared" si="63"/>
        <v>1.9002927007802053</v>
      </c>
      <c r="BW62" s="8">
        <f t="shared" ref="BW62:CA62" si="64">BV62*(1+$F$38*(MONTH(BW7)=12))</f>
        <v>1.9478000182997102</v>
      </c>
      <c r="BX62" s="8">
        <f t="shared" si="64"/>
        <v>1.9478000182997102</v>
      </c>
      <c r="BY62" s="8">
        <f t="shared" si="64"/>
        <v>1.9964950187572028</v>
      </c>
      <c r="BZ62" s="8">
        <f t="shared" si="64"/>
        <v>1.9964950187572028</v>
      </c>
      <c r="CA62" s="8">
        <f t="shared" si="64"/>
        <v>2.0464073942261325</v>
      </c>
    </row>
    <row r="63" spans="2:79" x14ac:dyDescent="0.45">
      <c r="C63" t="s">
        <v>232</v>
      </c>
      <c r="E63" t="s">
        <v>166</v>
      </c>
      <c r="J63" s="9">
        <f>J62*J61</f>
        <v>0</v>
      </c>
      <c r="K63" s="9">
        <f t="shared" ref="K63:BV63" si="65">K62*K61</f>
        <v>0</v>
      </c>
      <c r="L63" s="9">
        <f t="shared" si="65"/>
        <v>0</v>
      </c>
      <c r="M63" s="9">
        <f t="shared" si="65"/>
        <v>0</v>
      </c>
      <c r="N63" s="9">
        <f t="shared" si="65"/>
        <v>0</v>
      </c>
      <c r="O63" s="9">
        <f t="shared" si="65"/>
        <v>0</v>
      </c>
      <c r="P63" s="9">
        <f t="shared" si="65"/>
        <v>0</v>
      </c>
      <c r="Q63" s="9">
        <f t="shared" si="65"/>
        <v>0</v>
      </c>
      <c r="R63" s="9">
        <f t="shared" si="65"/>
        <v>0</v>
      </c>
      <c r="S63" s="9">
        <f t="shared" si="65"/>
        <v>0</v>
      </c>
      <c r="T63" s="9">
        <f t="shared" si="65"/>
        <v>0</v>
      </c>
      <c r="U63" s="9">
        <f t="shared" si="65"/>
        <v>0</v>
      </c>
      <c r="V63" s="9">
        <f t="shared" si="65"/>
        <v>0</v>
      </c>
      <c r="W63" s="9">
        <f t="shared" si="65"/>
        <v>0</v>
      </c>
      <c r="X63" s="9">
        <f t="shared" si="65"/>
        <v>0</v>
      </c>
      <c r="Y63" s="9">
        <f t="shared" si="65"/>
        <v>0</v>
      </c>
      <c r="Z63" s="9">
        <f t="shared" si="65"/>
        <v>0</v>
      </c>
      <c r="AA63" s="9">
        <f t="shared" si="65"/>
        <v>0</v>
      </c>
      <c r="AB63" s="9">
        <f t="shared" si="65"/>
        <v>0</v>
      </c>
      <c r="AC63" s="9">
        <f t="shared" si="65"/>
        <v>0</v>
      </c>
      <c r="AD63" s="9">
        <f t="shared" si="65"/>
        <v>0</v>
      </c>
      <c r="AE63" s="9">
        <f t="shared" si="65"/>
        <v>0</v>
      </c>
      <c r="AF63" s="9">
        <f t="shared" si="65"/>
        <v>0</v>
      </c>
      <c r="AG63" s="9">
        <f t="shared" si="65"/>
        <v>0</v>
      </c>
      <c r="AH63" s="9">
        <f t="shared" si="65"/>
        <v>10872125.795745846</v>
      </c>
      <c r="AI63" s="9">
        <f t="shared" si="65"/>
        <v>11143928.94063949</v>
      </c>
      <c r="AJ63" s="9">
        <f t="shared" si="65"/>
        <v>11143928.94063949</v>
      </c>
      <c r="AK63" s="9">
        <f t="shared" si="65"/>
        <v>11422527.164155476</v>
      </c>
      <c r="AL63" s="9">
        <f t="shared" si="65"/>
        <v>11422527.164155476</v>
      </c>
      <c r="AM63" s="9">
        <f t="shared" si="65"/>
        <v>11708090.343259361</v>
      </c>
      <c r="AN63" s="9">
        <f t="shared" si="65"/>
        <v>11708090.343259361</v>
      </c>
      <c r="AO63" s="9">
        <f t="shared" si="65"/>
        <v>12000792.601840844</v>
      </c>
      <c r="AP63" s="9">
        <f t="shared" si="65"/>
        <v>12000792.601840844</v>
      </c>
      <c r="AQ63" s="9">
        <f t="shared" si="65"/>
        <v>12300812.416886864</v>
      </c>
      <c r="AR63" s="9">
        <f t="shared" si="65"/>
        <v>12300812.416886864</v>
      </c>
      <c r="AS63" s="9">
        <f t="shared" si="65"/>
        <v>12608332.727309035</v>
      </c>
      <c r="AT63" s="9">
        <f t="shared" si="65"/>
        <v>12608332.727309035</v>
      </c>
      <c r="AU63" s="9">
        <f t="shared" si="65"/>
        <v>12923541.045491761</v>
      </c>
      <c r="AV63" s="9">
        <f t="shared" si="65"/>
        <v>12923541.045491761</v>
      </c>
      <c r="AW63" s="9">
        <f t="shared" si="65"/>
        <v>13246629.571629053</v>
      </c>
      <c r="AX63" s="9">
        <f t="shared" si="65"/>
        <v>13246629.571629053</v>
      </c>
      <c r="AY63" s="9">
        <f t="shared" si="65"/>
        <v>13577795.310919778</v>
      </c>
      <c r="AZ63" s="9">
        <f t="shared" si="65"/>
        <v>13577795.310919778</v>
      </c>
      <c r="BA63" s="9">
        <f t="shared" si="65"/>
        <v>13917240.193692772</v>
      </c>
      <c r="BB63" s="9">
        <f t="shared" si="65"/>
        <v>13917240.193692772</v>
      </c>
      <c r="BC63" s="9">
        <f t="shared" si="65"/>
        <v>14265171.198535088</v>
      </c>
      <c r="BD63" s="9">
        <f t="shared" si="65"/>
        <v>14265171.198535088</v>
      </c>
      <c r="BE63" s="9">
        <f t="shared" si="65"/>
        <v>14621800.478498464</v>
      </c>
      <c r="BF63" s="9">
        <f t="shared" si="65"/>
        <v>14621800.478498464</v>
      </c>
      <c r="BG63" s="9">
        <f t="shared" si="65"/>
        <v>14987345.490460925</v>
      </c>
      <c r="BH63" s="9">
        <f t="shared" si="65"/>
        <v>14987345.490460925</v>
      </c>
      <c r="BI63" s="9">
        <f t="shared" si="65"/>
        <v>15362029.127722446</v>
      </c>
      <c r="BJ63" s="9">
        <f t="shared" si="65"/>
        <v>15362029.127722446</v>
      </c>
      <c r="BK63" s="9">
        <f t="shared" si="65"/>
        <v>15746079.855915505</v>
      </c>
      <c r="BL63" s="9">
        <f t="shared" si="65"/>
        <v>0</v>
      </c>
      <c r="BM63" s="9">
        <f t="shared" si="65"/>
        <v>0</v>
      </c>
      <c r="BN63" s="9">
        <f t="shared" si="65"/>
        <v>0</v>
      </c>
      <c r="BO63" s="9">
        <f t="shared" si="65"/>
        <v>0</v>
      </c>
      <c r="BP63" s="9">
        <f t="shared" si="65"/>
        <v>0</v>
      </c>
      <c r="BQ63" s="9">
        <f t="shared" si="65"/>
        <v>0</v>
      </c>
      <c r="BR63" s="9">
        <f t="shared" si="65"/>
        <v>0</v>
      </c>
      <c r="BS63" s="9">
        <f t="shared" si="65"/>
        <v>0</v>
      </c>
      <c r="BT63" s="9">
        <f t="shared" si="65"/>
        <v>0</v>
      </c>
      <c r="BU63" s="9">
        <f t="shared" si="65"/>
        <v>0</v>
      </c>
      <c r="BV63" s="9">
        <f t="shared" si="65"/>
        <v>0</v>
      </c>
      <c r="BW63" s="9">
        <f t="shared" ref="BW63:CA63" si="66">BW62*BW61</f>
        <v>0</v>
      </c>
      <c r="BX63" s="9">
        <f t="shared" si="66"/>
        <v>0</v>
      </c>
      <c r="BY63" s="9">
        <f t="shared" si="66"/>
        <v>0</v>
      </c>
      <c r="BZ63" s="9">
        <f t="shared" si="66"/>
        <v>0</v>
      </c>
      <c r="CA63" s="9">
        <f t="shared" si="66"/>
        <v>0</v>
      </c>
    </row>
    <row r="64" spans="2:79" x14ac:dyDescent="0.45">
      <c r="C64" t="s">
        <v>233</v>
      </c>
      <c r="E64" t="s">
        <v>166</v>
      </c>
      <c r="J64" s="9">
        <f>J60-J61</f>
        <v>0</v>
      </c>
      <c r="K64" s="9">
        <f t="shared" ref="K64:BV64" si="67">K60-K61</f>
        <v>0</v>
      </c>
      <c r="L64" s="9">
        <f t="shared" si="67"/>
        <v>0</v>
      </c>
      <c r="M64" s="9">
        <f t="shared" si="67"/>
        <v>0</v>
      </c>
      <c r="N64" s="9">
        <f t="shared" si="67"/>
        <v>0</v>
      </c>
      <c r="O64" s="9">
        <f t="shared" si="67"/>
        <v>0</v>
      </c>
      <c r="P64" s="9">
        <f t="shared" si="67"/>
        <v>0</v>
      </c>
      <c r="Q64" s="9">
        <f t="shared" si="67"/>
        <v>0</v>
      </c>
      <c r="R64" s="9">
        <f t="shared" si="67"/>
        <v>0</v>
      </c>
      <c r="S64" s="9">
        <f t="shared" si="67"/>
        <v>0</v>
      </c>
      <c r="T64" s="9">
        <f t="shared" si="67"/>
        <v>0</v>
      </c>
      <c r="U64" s="9">
        <f t="shared" si="67"/>
        <v>0</v>
      </c>
      <c r="V64" s="9">
        <f t="shared" si="67"/>
        <v>0</v>
      </c>
      <c r="W64" s="9">
        <f t="shared" si="67"/>
        <v>0</v>
      </c>
      <c r="X64" s="9">
        <f t="shared" si="67"/>
        <v>0</v>
      </c>
      <c r="Y64" s="9">
        <f t="shared" si="67"/>
        <v>0</v>
      </c>
      <c r="Z64" s="9">
        <f t="shared" si="67"/>
        <v>0</v>
      </c>
      <c r="AA64" s="9">
        <f t="shared" si="67"/>
        <v>0</v>
      </c>
      <c r="AB64" s="9">
        <f t="shared" si="67"/>
        <v>0</v>
      </c>
      <c r="AC64" s="9">
        <f t="shared" si="67"/>
        <v>0</v>
      </c>
      <c r="AD64" s="9">
        <f t="shared" si="67"/>
        <v>0</v>
      </c>
      <c r="AE64" s="9">
        <f t="shared" si="67"/>
        <v>0</v>
      </c>
      <c r="AF64" s="9">
        <f t="shared" si="67"/>
        <v>0</v>
      </c>
      <c r="AG64" s="9">
        <f t="shared" si="67"/>
        <v>0</v>
      </c>
      <c r="AH64" s="9">
        <f t="shared" si="67"/>
        <v>3125000</v>
      </c>
      <c r="AI64" s="9">
        <f t="shared" si="67"/>
        <v>3125000</v>
      </c>
      <c r="AJ64" s="9">
        <f t="shared" si="67"/>
        <v>3125000</v>
      </c>
      <c r="AK64" s="9">
        <f t="shared" si="67"/>
        <v>3125000</v>
      </c>
      <c r="AL64" s="9">
        <f t="shared" si="67"/>
        <v>3125000</v>
      </c>
      <c r="AM64" s="9">
        <f t="shared" si="67"/>
        <v>3125000</v>
      </c>
      <c r="AN64" s="9">
        <f t="shared" si="67"/>
        <v>3125000</v>
      </c>
      <c r="AO64" s="9">
        <f t="shared" si="67"/>
        <v>3125000</v>
      </c>
      <c r="AP64" s="9">
        <f t="shared" si="67"/>
        <v>3125000</v>
      </c>
      <c r="AQ64" s="9">
        <f t="shared" si="67"/>
        <v>3125000</v>
      </c>
      <c r="AR64" s="9">
        <f t="shared" si="67"/>
        <v>3125000</v>
      </c>
      <c r="AS64" s="9">
        <f t="shared" si="67"/>
        <v>3125000</v>
      </c>
      <c r="AT64" s="9">
        <f t="shared" si="67"/>
        <v>3125000</v>
      </c>
      <c r="AU64" s="9">
        <f t="shared" si="67"/>
        <v>3125000</v>
      </c>
      <c r="AV64" s="9">
        <f t="shared" si="67"/>
        <v>3125000</v>
      </c>
      <c r="AW64" s="9">
        <f t="shared" si="67"/>
        <v>3125000</v>
      </c>
      <c r="AX64" s="9">
        <f t="shared" si="67"/>
        <v>3125000</v>
      </c>
      <c r="AY64" s="9">
        <f t="shared" si="67"/>
        <v>3125000</v>
      </c>
      <c r="AZ64" s="9">
        <f t="shared" si="67"/>
        <v>3125000</v>
      </c>
      <c r="BA64" s="9">
        <f t="shared" si="67"/>
        <v>3125000</v>
      </c>
      <c r="BB64" s="9">
        <f t="shared" si="67"/>
        <v>3125000</v>
      </c>
      <c r="BC64" s="9">
        <f t="shared" si="67"/>
        <v>3125000</v>
      </c>
      <c r="BD64" s="9">
        <f t="shared" si="67"/>
        <v>3125000</v>
      </c>
      <c r="BE64" s="9">
        <f t="shared" si="67"/>
        <v>3125000</v>
      </c>
      <c r="BF64" s="9">
        <f t="shared" si="67"/>
        <v>3125000</v>
      </c>
      <c r="BG64" s="9">
        <f t="shared" si="67"/>
        <v>3125000</v>
      </c>
      <c r="BH64" s="9">
        <f t="shared" si="67"/>
        <v>3125000</v>
      </c>
      <c r="BI64" s="9">
        <f t="shared" si="67"/>
        <v>3125000</v>
      </c>
      <c r="BJ64" s="9">
        <f t="shared" si="67"/>
        <v>3125000</v>
      </c>
      <c r="BK64" s="9">
        <f t="shared" si="67"/>
        <v>3125000</v>
      </c>
      <c r="BL64" s="9">
        <f t="shared" si="67"/>
        <v>0</v>
      </c>
      <c r="BM64" s="9">
        <f t="shared" si="67"/>
        <v>0</v>
      </c>
      <c r="BN64" s="9">
        <f t="shared" si="67"/>
        <v>0</v>
      </c>
      <c r="BO64" s="9">
        <f t="shared" si="67"/>
        <v>0</v>
      </c>
      <c r="BP64" s="9">
        <f t="shared" si="67"/>
        <v>0</v>
      </c>
      <c r="BQ64" s="9">
        <f t="shared" si="67"/>
        <v>0</v>
      </c>
      <c r="BR64" s="9">
        <f t="shared" si="67"/>
        <v>0</v>
      </c>
      <c r="BS64" s="9">
        <f t="shared" si="67"/>
        <v>0</v>
      </c>
      <c r="BT64" s="9">
        <f t="shared" si="67"/>
        <v>0</v>
      </c>
      <c r="BU64" s="9">
        <f t="shared" si="67"/>
        <v>0</v>
      </c>
      <c r="BV64" s="9">
        <f t="shared" si="67"/>
        <v>0</v>
      </c>
      <c r="BW64" s="9">
        <f t="shared" ref="BW64:CA64" si="68">BW60-BW61</f>
        <v>0</v>
      </c>
      <c r="BX64" s="9">
        <f t="shared" si="68"/>
        <v>0</v>
      </c>
      <c r="BY64" s="9">
        <f t="shared" si="68"/>
        <v>0</v>
      </c>
      <c r="BZ64" s="9">
        <f t="shared" si="68"/>
        <v>0</v>
      </c>
      <c r="CA64" s="9">
        <f t="shared" si="68"/>
        <v>0</v>
      </c>
    </row>
    <row r="65" spans="2:79" x14ac:dyDescent="0.45">
      <c r="C65" s="27" t="s">
        <v>234</v>
      </c>
      <c r="D65" s="27"/>
      <c r="E65" s="27" t="s">
        <v>166</v>
      </c>
      <c r="F65" s="27"/>
      <c r="G65" s="27"/>
      <c r="H65" s="27"/>
      <c r="I65" s="27"/>
      <c r="J65" s="29">
        <f>J63+J64</f>
        <v>0</v>
      </c>
      <c r="K65" s="29">
        <f t="shared" ref="K65:BV65" si="69">K63+K64</f>
        <v>0</v>
      </c>
      <c r="L65" s="29">
        <f t="shared" si="69"/>
        <v>0</v>
      </c>
      <c r="M65" s="29">
        <f t="shared" si="69"/>
        <v>0</v>
      </c>
      <c r="N65" s="29">
        <f t="shared" si="69"/>
        <v>0</v>
      </c>
      <c r="O65" s="29">
        <f t="shared" si="69"/>
        <v>0</v>
      </c>
      <c r="P65" s="29">
        <f t="shared" si="69"/>
        <v>0</v>
      </c>
      <c r="Q65" s="29">
        <f t="shared" si="69"/>
        <v>0</v>
      </c>
      <c r="R65" s="29">
        <f t="shared" si="69"/>
        <v>0</v>
      </c>
      <c r="S65" s="29">
        <f t="shared" si="69"/>
        <v>0</v>
      </c>
      <c r="T65" s="29">
        <f t="shared" si="69"/>
        <v>0</v>
      </c>
      <c r="U65" s="29">
        <f t="shared" si="69"/>
        <v>0</v>
      </c>
      <c r="V65" s="29">
        <f t="shared" si="69"/>
        <v>0</v>
      </c>
      <c r="W65" s="29">
        <f t="shared" si="69"/>
        <v>0</v>
      </c>
      <c r="X65" s="29">
        <f t="shared" si="69"/>
        <v>0</v>
      </c>
      <c r="Y65" s="29">
        <f t="shared" si="69"/>
        <v>0</v>
      </c>
      <c r="Z65" s="29">
        <f t="shared" si="69"/>
        <v>0</v>
      </c>
      <c r="AA65" s="29">
        <f t="shared" si="69"/>
        <v>0</v>
      </c>
      <c r="AB65" s="29">
        <f t="shared" si="69"/>
        <v>0</v>
      </c>
      <c r="AC65" s="29">
        <f t="shared" si="69"/>
        <v>0</v>
      </c>
      <c r="AD65" s="29">
        <f t="shared" si="69"/>
        <v>0</v>
      </c>
      <c r="AE65" s="29">
        <f t="shared" si="69"/>
        <v>0</v>
      </c>
      <c r="AF65" s="29">
        <f t="shared" si="69"/>
        <v>0</v>
      </c>
      <c r="AG65" s="29">
        <f t="shared" si="69"/>
        <v>0</v>
      </c>
      <c r="AH65" s="29">
        <f t="shared" si="69"/>
        <v>13997125.795745846</v>
      </c>
      <c r="AI65" s="29">
        <f t="shared" si="69"/>
        <v>14268928.94063949</v>
      </c>
      <c r="AJ65" s="29">
        <f t="shared" si="69"/>
        <v>14268928.94063949</v>
      </c>
      <c r="AK65" s="29">
        <f t="shared" si="69"/>
        <v>14547527.164155476</v>
      </c>
      <c r="AL65" s="29">
        <f t="shared" si="69"/>
        <v>14547527.164155476</v>
      </c>
      <c r="AM65" s="29">
        <f t="shared" si="69"/>
        <v>14833090.343259361</v>
      </c>
      <c r="AN65" s="29">
        <f t="shared" si="69"/>
        <v>14833090.343259361</v>
      </c>
      <c r="AO65" s="29">
        <f t="shared" si="69"/>
        <v>15125792.601840844</v>
      </c>
      <c r="AP65" s="29">
        <f t="shared" si="69"/>
        <v>15125792.601840844</v>
      </c>
      <c r="AQ65" s="29">
        <f t="shared" si="69"/>
        <v>15425812.416886864</v>
      </c>
      <c r="AR65" s="29">
        <f t="shared" si="69"/>
        <v>15425812.416886864</v>
      </c>
      <c r="AS65" s="29">
        <f t="shared" si="69"/>
        <v>15733332.727309035</v>
      </c>
      <c r="AT65" s="29">
        <f t="shared" si="69"/>
        <v>15733332.727309035</v>
      </c>
      <c r="AU65" s="29">
        <f t="shared" si="69"/>
        <v>16048541.045491761</v>
      </c>
      <c r="AV65" s="29">
        <f t="shared" si="69"/>
        <v>16048541.045491761</v>
      </c>
      <c r="AW65" s="29">
        <f t="shared" si="69"/>
        <v>16371629.571629053</v>
      </c>
      <c r="AX65" s="29">
        <f t="shared" si="69"/>
        <v>16371629.571629053</v>
      </c>
      <c r="AY65" s="29">
        <f t="shared" si="69"/>
        <v>16702795.310919778</v>
      </c>
      <c r="AZ65" s="29">
        <f t="shared" si="69"/>
        <v>16702795.310919778</v>
      </c>
      <c r="BA65" s="29">
        <f t="shared" si="69"/>
        <v>17042240.193692774</v>
      </c>
      <c r="BB65" s="29">
        <f t="shared" si="69"/>
        <v>17042240.193692774</v>
      </c>
      <c r="BC65" s="29">
        <f t="shared" si="69"/>
        <v>17390171.198535088</v>
      </c>
      <c r="BD65" s="29">
        <f t="shared" si="69"/>
        <v>17390171.198535088</v>
      </c>
      <c r="BE65" s="29">
        <f t="shared" si="69"/>
        <v>17746800.478498466</v>
      </c>
      <c r="BF65" s="29">
        <f t="shared" si="69"/>
        <v>17746800.478498466</v>
      </c>
      <c r="BG65" s="29">
        <f t="shared" si="69"/>
        <v>18112345.490460925</v>
      </c>
      <c r="BH65" s="29">
        <f t="shared" si="69"/>
        <v>18112345.490460925</v>
      </c>
      <c r="BI65" s="29">
        <f t="shared" si="69"/>
        <v>18487029.127722446</v>
      </c>
      <c r="BJ65" s="29">
        <f t="shared" si="69"/>
        <v>18487029.127722446</v>
      </c>
      <c r="BK65" s="29">
        <f t="shared" si="69"/>
        <v>18871079.855915505</v>
      </c>
      <c r="BL65" s="29">
        <f t="shared" si="69"/>
        <v>0</v>
      </c>
      <c r="BM65" s="29">
        <f t="shared" si="69"/>
        <v>0</v>
      </c>
      <c r="BN65" s="29">
        <f t="shared" si="69"/>
        <v>0</v>
      </c>
      <c r="BO65" s="29">
        <f t="shared" si="69"/>
        <v>0</v>
      </c>
      <c r="BP65" s="29">
        <f t="shared" si="69"/>
        <v>0</v>
      </c>
      <c r="BQ65" s="29">
        <f t="shared" si="69"/>
        <v>0</v>
      </c>
      <c r="BR65" s="29">
        <f t="shared" si="69"/>
        <v>0</v>
      </c>
      <c r="BS65" s="29">
        <f t="shared" si="69"/>
        <v>0</v>
      </c>
      <c r="BT65" s="29">
        <f t="shared" si="69"/>
        <v>0</v>
      </c>
      <c r="BU65" s="29">
        <f t="shared" si="69"/>
        <v>0</v>
      </c>
      <c r="BV65" s="29">
        <f t="shared" si="69"/>
        <v>0</v>
      </c>
      <c r="BW65" s="29">
        <f t="shared" ref="BW65:CA65" si="70">BW63+BW64</f>
        <v>0</v>
      </c>
      <c r="BX65" s="29">
        <f t="shared" si="70"/>
        <v>0</v>
      </c>
      <c r="BY65" s="29">
        <f t="shared" si="70"/>
        <v>0</v>
      </c>
      <c r="BZ65" s="29">
        <f t="shared" si="70"/>
        <v>0</v>
      </c>
      <c r="CA65" s="29">
        <f t="shared" si="70"/>
        <v>0</v>
      </c>
    </row>
    <row r="67" spans="2:79" x14ac:dyDescent="0.45">
      <c r="C67" t="s">
        <v>235</v>
      </c>
      <c r="E67" t="s">
        <v>166</v>
      </c>
      <c r="J67" s="9">
        <f>J57-J65</f>
        <v>0</v>
      </c>
      <c r="K67" s="9">
        <f t="shared" ref="K67:BV67" si="71">K57-K65</f>
        <v>0</v>
      </c>
      <c r="L67" s="9">
        <f t="shared" si="71"/>
        <v>0</v>
      </c>
      <c r="M67" s="9">
        <f t="shared" si="71"/>
        <v>0</v>
      </c>
      <c r="N67" s="9">
        <f t="shared" si="71"/>
        <v>0</v>
      </c>
      <c r="O67" s="9">
        <f t="shared" si="71"/>
        <v>0</v>
      </c>
      <c r="P67" s="9">
        <f t="shared" si="71"/>
        <v>0</v>
      </c>
      <c r="Q67" s="9">
        <f t="shared" si="71"/>
        <v>0</v>
      </c>
      <c r="R67" s="9">
        <f t="shared" si="71"/>
        <v>0</v>
      </c>
      <c r="S67" s="9">
        <f t="shared" si="71"/>
        <v>0</v>
      </c>
      <c r="T67" s="9">
        <f t="shared" si="71"/>
        <v>0</v>
      </c>
      <c r="U67" s="9">
        <f t="shared" si="71"/>
        <v>0</v>
      </c>
      <c r="V67" s="9">
        <f t="shared" si="71"/>
        <v>0</v>
      </c>
      <c r="W67" s="9">
        <f t="shared" si="71"/>
        <v>0</v>
      </c>
      <c r="X67" s="9">
        <f t="shared" si="71"/>
        <v>0</v>
      </c>
      <c r="Y67" s="9">
        <f t="shared" si="71"/>
        <v>0</v>
      </c>
      <c r="Z67" s="9">
        <f t="shared" si="71"/>
        <v>0</v>
      </c>
      <c r="AA67" s="9">
        <f t="shared" si="71"/>
        <v>0</v>
      </c>
      <c r="AB67" s="9">
        <f t="shared" si="71"/>
        <v>0</v>
      </c>
      <c r="AC67" s="9">
        <f t="shared" si="71"/>
        <v>0</v>
      </c>
      <c r="AD67" s="9">
        <f t="shared" si="71"/>
        <v>0</v>
      </c>
      <c r="AE67" s="9">
        <f t="shared" si="71"/>
        <v>0</v>
      </c>
      <c r="AF67" s="9">
        <f t="shared" si="71"/>
        <v>0</v>
      </c>
      <c r="AG67" s="9">
        <f t="shared" si="71"/>
        <v>0</v>
      </c>
      <c r="AH67" s="9">
        <f t="shared" si="71"/>
        <v>43958023.157475233</v>
      </c>
      <c r="AI67" s="9">
        <f t="shared" si="71"/>
        <v>45722255.880230643</v>
      </c>
      <c r="AJ67" s="9">
        <f t="shared" si="71"/>
        <v>44744138.736412108</v>
      </c>
      <c r="AK67" s="9">
        <f t="shared" si="71"/>
        <v>46545997.277236409</v>
      </c>
      <c r="AL67" s="9">
        <f t="shared" si="71"/>
        <v>45549907.204822414</v>
      </c>
      <c r="AM67" s="9">
        <f t="shared" si="71"/>
        <v>47390332.209167317</v>
      </c>
      <c r="AN67" s="9">
        <f t="shared" si="71"/>
        <v>46713990.65968442</v>
      </c>
      <c r="AO67" s="9">
        <f t="shared" si="71"/>
        <v>48255775.514396481</v>
      </c>
      <c r="AP67" s="9">
        <f t="shared" si="71"/>
        <v>47222380.382066526</v>
      </c>
      <c r="AQ67" s="9">
        <f t="shared" si="71"/>
        <v>49142854.902256399</v>
      </c>
      <c r="AR67" s="9">
        <f t="shared" si="71"/>
        <v>48090104.8916182</v>
      </c>
      <c r="AS67" s="9">
        <f t="shared" si="71"/>
        <v>50052111.27481281</v>
      </c>
      <c r="AT67" s="9">
        <f t="shared" si="71"/>
        <v>48979522.513908647</v>
      </c>
      <c r="AU67" s="9">
        <f t="shared" si="71"/>
        <v>50984099.056683123</v>
      </c>
      <c r="AV67" s="9">
        <f t="shared" si="71"/>
        <v>50255483.403398611</v>
      </c>
      <c r="AW67" s="9">
        <f t="shared" si="71"/>
        <v>51939386.533100195</v>
      </c>
      <c r="AX67" s="9">
        <f t="shared" si="71"/>
        <v>50825619.966175251</v>
      </c>
      <c r="AY67" s="9">
        <f t="shared" si="71"/>
        <v>52918556.196427703</v>
      </c>
      <c r="AZ67" s="9">
        <f t="shared" si="71"/>
        <v>51783425.465329647</v>
      </c>
      <c r="BA67" s="9">
        <f t="shared" si="71"/>
        <v>53922205.101338387</v>
      </c>
      <c r="BB67" s="9">
        <f t="shared" si="71"/>
        <v>50194357.369148046</v>
      </c>
      <c r="BC67" s="9">
        <f t="shared" si="71"/>
        <v>51644355.271510988</v>
      </c>
      <c r="BD67" s="9">
        <f t="shared" si="71"/>
        <v>50893979.983793095</v>
      </c>
      <c r="BE67" s="9">
        <f t="shared" si="71"/>
        <v>51978071.256248049</v>
      </c>
      <c r="BF67" s="9">
        <f t="shared" si="71"/>
        <v>50841252.695355453</v>
      </c>
      <c r="BG67" s="9">
        <f t="shared" si="71"/>
        <v>52309774.961633064</v>
      </c>
      <c r="BH67" s="9">
        <f t="shared" si="71"/>
        <v>51161588.215131544</v>
      </c>
      <c r="BI67" s="9">
        <f t="shared" si="71"/>
        <v>52639312.528892487</v>
      </c>
      <c r="BJ67" s="9">
        <f t="shared" si="71"/>
        <v>51479643.914925948</v>
      </c>
      <c r="BK67" s="9">
        <f t="shared" si="71"/>
        <v>52966525.217265591</v>
      </c>
      <c r="BL67" s="9">
        <f t="shared" si="71"/>
        <v>0</v>
      </c>
      <c r="BM67" s="9">
        <f t="shared" si="71"/>
        <v>0</v>
      </c>
      <c r="BN67" s="9">
        <f t="shared" si="71"/>
        <v>0</v>
      </c>
      <c r="BO67" s="9">
        <f t="shared" si="71"/>
        <v>0</v>
      </c>
      <c r="BP67" s="9">
        <f t="shared" si="71"/>
        <v>0</v>
      </c>
      <c r="BQ67" s="9">
        <f t="shared" si="71"/>
        <v>0</v>
      </c>
      <c r="BR67" s="9">
        <f t="shared" si="71"/>
        <v>0</v>
      </c>
      <c r="BS67" s="9">
        <f t="shared" si="71"/>
        <v>0</v>
      </c>
      <c r="BT67" s="9">
        <f t="shared" si="71"/>
        <v>0</v>
      </c>
      <c r="BU67" s="9">
        <f t="shared" si="71"/>
        <v>0</v>
      </c>
      <c r="BV67" s="9">
        <f t="shared" si="71"/>
        <v>0</v>
      </c>
      <c r="BW67" s="9">
        <f t="shared" ref="BW67:CA67" si="72">BW57-BW65</f>
        <v>0</v>
      </c>
      <c r="BX67" s="9">
        <f t="shared" si="72"/>
        <v>0</v>
      </c>
      <c r="BY67" s="9">
        <f t="shared" si="72"/>
        <v>0</v>
      </c>
      <c r="BZ67" s="9">
        <f t="shared" si="72"/>
        <v>0</v>
      </c>
      <c r="CA67" s="9">
        <f t="shared" si="72"/>
        <v>0</v>
      </c>
    </row>
    <row r="68" spans="2:79" x14ac:dyDescent="0.45">
      <c r="C68" t="s">
        <v>236</v>
      </c>
      <c r="E68" t="s">
        <v>166</v>
      </c>
      <c r="J68" s="9">
        <f>J67-J34</f>
        <v>-75000000</v>
      </c>
      <c r="K68" s="9">
        <f t="shared" ref="K68:BV68" si="73">K67-K34</f>
        <v>-25000000</v>
      </c>
      <c r="L68" s="9">
        <f t="shared" si="73"/>
        <v>-25000000</v>
      </c>
      <c r="M68" s="9">
        <f t="shared" si="73"/>
        <v>-25000000</v>
      </c>
      <c r="N68" s="9">
        <f t="shared" si="73"/>
        <v>-25000000</v>
      </c>
      <c r="O68" s="9">
        <f t="shared" si="73"/>
        <v>-25000000</v>
      </c>
      <c r="P68" s="9">
        <f t="shared" si="73"/>
        <v>-25000000</v>
      </c>
      <c r="Q68" s="9">
        <f t="shared" si="73"/>
        <v>-25000000</v>
      </c>
      <c r="R68" s="9">
        <f t="shared" si="73"/>
        <v>-25000000</v>
      </c>
      <c r="S68" s="9">
        <f t="shared" si="73"/>
        <v>-25000000</v>
      </c>
      <c r="T68" s="9">
        <f t="shared" si="73"/>
        <v>-25000000</v>
      </c>
      <c r="U68" s="9">
        <f t="shared" si="73"/>
        <v>-25000000</v>
      </c>
      <c r="V68" s="9">
        <f t="shared" si="73"/>
        <v>-20000000</v>
      </c>
      <c r="W68" s="9">
        <f t="shared" si="73"/>
        <v>-20000000</v>
      </c>
      <c r="X68" s="9">
        <f t="shared" si="73"/>
        <v>-20000000</v>
      </c>
      <c r="Y68" s="9">
        <f t="shared" si="73"/>
        <v>-20000000</v>
      </c>
      <c r="Z68" s="9">
        <f t="shared" si="73"/>
        <v>-20000000</v>
      </c>
      <c r="AA68" s="9">
        <f t="shared" si="73"/>
        <v>-20000000</v>
      </c>
      <c r="AB68" s="9">
        <f t="shared" si="73"/>
        <v>-20000000</v>
      </c>
      <c r="AC68" s="9">
        <f t="shared" si="73"/>
        <v>-20000000</v>
      </c>
      <c r="AD68" s="9">
        <f t="shared" si="73"/>
        <v>-20000000</v>
      </c>
      <c r="AE68" s="9">
        <f t="shared" si="73"/>
        <v>-20000000</v>
      </c>
      <c r="AF68" s="9">
        <f t="shared" si="73"/>
        <v>-20000000</v>
      </c>
      <c r="AG68" s="9">
        <f t="shared" si="73"/>
        <v>-20000000</v>
      </c>
      <c r="AH68" s="9">
        <f t="shared" si="73"/>
        <v>43958023.157475233</v>
      </c>
      <c r="AI68" s="9">
        <f t="shared" si="73"/>
        <v>45722255.880230643</v>
      </c>
      <c r="AJ68" s="9">
        <f t="shared" si="73"/>
        <v>44744138.736412108</v>
      </c>
      <c r="AK68" s="9">
        <f t="shared" si="73"/>
        <v>46545997.277236409</v>
      </c>
      <c r="AL68" s="9">
        <f t="shared" si="73"/>
        <v>45549907.204822414</v>
      </c>
      <c r="AM68" s="9">
        <f t="shared" si="73"/>
        <v>47390332.209167317</v>
      </c>
      <c r="AN68" s="9">
        <f t="shared" si="73"/>
        <v>46713990.65968442</v>
      </c>
      <c r="AO68" s="9">
        <f t="shared" si="73"/>
        <v>48255775.514396481</v>
      </c>
      <c r="AP68" s="9">
        <f t="shared" si="73"/>
        <v>47222380.382066526</v>
      </c>
      <c r="AQ68" s="9">
        <f t="shared" si="73"/>
        <v>49142854.902256399</v>
      </c>
      <c r="AR68" s="9">
        <f t="shared" si="73"/>
        <v>48090104.8916182</v>
      </c>
      <c r="AS68" s="9">
        <f t="shared" si="73"/>
        <v>50052111.27481281</v>
      </c>
      <c r="AT68" s="9">
        <f t="shared" si="73"/>
        <v>48979522.513908647</v>
      </c>
      <c r="AU68" s="9">
        <f t="shared" si="73"/>
        <v>50984099.056683123</v>
      </c>
      <c r="AV68" s="9">
        <f t="shared" si="73"/>
        <v>50255483.403398611</v>
      </c>
      <c r="AW68" s="9">
        <f t="shared" si="73"/>
        <v>51939386.533100195</v>
      </c>
      <c r="AX68" s="9">
        <f t="shared" si="73"/>
        <v>50825619.966175251</v>
      </c>
      <c r="AY68" s="9">
        <f t="shared" si="73"/>
        <v>52918556.196427703</v>
      </c>
      <c r="AZ68" s="9">
        <f t="shared" si="73"/>
        <v>51783425.465329647</v>
      </c>
      <c r="BA68" s="9">
        <f t="shared" si="73"/>
        <v>53922205.101338387</v>
      </c>
      <c r="BB68" s="9">
        <f t="shared" si="73"/>
        <v>50194357.369148046</v>
      </c>
      <c r="BC68" s="9">
        <f t="shared" si="73"/>
        <v>51644355.271510988</v>
      </c>
      <c r="BD68" s="9">
        <f t="shared" si="73"/>
        <v>50893979.983793095</v>
      </c>
      <c r="BE68" s="9">
        <f t="shared" si="73"/>
        <v>51978071.256248049</v>
      </c>
      <c r="BF68" s="9">
        <f t="shared" si="73"/>
        <v>50841252.695355453</v>
      </c>
      <c r="BG68" s="9">
        <f t="shared" si="73"/>
        <v>52309774.961633064</v>
      </c>
      <c r="BH68" s="9">
        <f t="shared" si="73"/>
        <v>51161588.215131544</v>
      </c>
      <c r="BI68" s="9">
        <f t="shared" si="73"/>
        <v>52639312.528892487</v>
      </c>
      <c r="BJ68" s="9">
        <f t="shared" si="73"/>
        <v>51479643.914925948</v>
      </c>
      <c r="BK68" s="9">
        <f t="shared" si="73"/>
        <v>52966525.217265591</v>
      </c>
      <c r="BL68" s="9">
        <f t="shared" si="73"/>
        <v>0</v>
      </c>
      <c r="BM68" s="9">
        <f t="shared" si="73"/>
        <v>0</v>
      </c>
      <c r="BN68" s="9">
        <f t="shared" si="73"/>
        <v>0</v>
      </c>
      <c r="BO68" s="9">
        <f t="shared" si="73"/>
        <v>0</v>
      </c>
      <c r="BP68" s="9">
        <f t="shared" si="73"/>
        <v>0</v>
      </c>
      <c r="BQ68" s="9">
        <f t="shared" si="73"/>
        <v>0</v>
      </c>
      <c r="BR68" s="9">
        <f t="shared" si="73"/>
        <v>0</v>
      </c>
      <c r="BS68" s="9">
        <f t="shared" si="73"/>
        <v>0</v>
      </c>
      <c r="BT68" s="9">
        <f t="shared" si="73"/>
        <v>0</v>
      </c>
      <c r="BU68" s="9">
        <f t="shared" si="73"/>
        <v>0</v>
      </c>
      <c r="BV68" s="9">
        <f t="shared" si="73"/>
        <v>0</v>
      </c>
      <c r="BW68" s="9">
        <f t="shared" ref="BW68:CA68" si="74">BW67-BW34</f>
        <v>0</v>
      </c>
      <c r="BX68" s="9">
        <f t="shared" si="74"/>
        <v>0</v>
      </c>
      <c r="BY68" s="9">
        <f t="shared" si="74"/>
        <v>0</v>
      </c>
      <c r="BZ68" s="9">
        <f t="shared" si="74"/>
        <v>0</v>
      </c>
      <c r="CA68" s="9">
        <f t="shared" si="74"/>
        <v>0</v>
      </c>
    </row>
    <row r="70" spans="2:79" x14ac:dyDescent="0.45">
      <c r="C70" t="s">
        <v>237</v>
      </c>
      <c r="E70" t="s">
        <v>173</v>
      </c>
      <c r="F70" s="3">
        <f>XIRR(J68:CA68,J7:CA7)</f>
        <v>0.12253236174583435</v>
      </c>
    </row>
    <row r="72" spans="2:79" x14ac:dyDescent="0.45">
      <c r="B72" s="18" t="s">
        <v>137</v>
      </c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  <c r="AX72" s="18"/>
      <c r="AY72" s="18"/>
      <c r="AZ72" s="18"/>
      <c r="BA72" s="18"/>
      <c r="BB72" s="18"/>
      <c r="BC72" s="18"/>
      <c r="BD72" s="18"/>
      <c r="BE72" s="18"/>
      <c r="BF72" s="18"/>
      <c r="BG72" s="18"/>
      <c r="BH72" s="18"/>
      <c r="BI72" s="18"/>
      <c r="BJ72" s="18"/>
      <c r="BK72" s="18"/>
      <c r="BL72" s="18"/>
      <c r="BM72" s="18"/>
      <c r="BN72" s="18"/>
      <c r="BO72" s="18"/>
      <c r="BP72" s="18"/>
      <c r="BQ72" s="18"/>
      <c r="BR72" s="18"/>
      <c r="BS72" s="18"/>
      <c r="BT72" s="18"/>
      <c r="BU72" s="18"/>
      <c r="BV72" s="18"/>
      <c r="BW72" s="18"/>
      <c r="BX72" s="18"/>
      <c r="BY72" s="18"/>
      <c r="BZ72" s="18"/>
      <c r="CA72" s="18"/>
    </row>
    <row r="73" spans="2:79" x14ac:dyDescent="0.45">
      <c r="C73" t="s">
        <v>238</v>
      </c>
    </row>
    <row r="74" spans="2:79" x14ac:dyDescent="0.45">
      <c r="D74" t="s">
        <v>239</v>
      </c>
      <c r="E74" t="s">
        <v>166</v>
      </c>
      <c r="F74" s="9">
        <f ca="1">H96</f>
        <v>631971055.03434777</v>
      </c>
    </row>
    <row r="75" spans="2:79" x14ac:dyDescent="0.45">
      <c r="D75" t="s">
        <v>248</v>
      </c>
      <c r="F75" s="33">
        <f>'OFSW Assumptions'!F55</f>
        <v>0.8</v>
      </c>
    </row>
    <row r="76" spans="2:79" x14ac:dyDescent="0.45">
      <c r="D76" t="s">
        <v>253</v>
      </c>
      <c r="E76" t="s">
        <v>166</v>
      </c>
      <c r="F76" s="9">
        <f ca="1">F74*F75</f>
        <v>505576844.02747822</v>
      </c>
      <c r="H76" s="9">
        <f ca="1">F76</f>
        <v>505576844.02747822</v>
      </c>
    </row>
    <row r="78" spans="2:79" x14ac:dyDescent="0.45">
      <c r="D78" t="s">
        <v>254</v>
      </c>
      <c r="F78" s="22">
        <f>'OFSW Assumptions'!F56</f>
        <v>1.5</v>
      </c>
    </row>
    <row r="79" spans="2:79" x14ac:dyDescent="0.45">
      <c r="D79" t="s">
        <v>257</v>
      </c>
      <c r="F79" s="22">
        <f>'OFSW Assumptions'!F57</f>
        <v>10</v>
      </c>
      <c r="J79">
        <f>AND(J12,J11&lt;=$F$79)*1</f>
        <v>0</v>
      </c>
      <c r="K79">
        <f t="shared" ref="K79:BV79" si="75">AND(K12,K11&lt;=$F$79)*1</f>
        <v>0</v>
      </c>
      <c r="L79">
        <f t="shared" si="75"/>
        <v>0</v>
      </c>
      <c r="M79">
        <f t="shared" si="75"/>
        <v>0</v>
      </c>
      <c r="N79">
        <f t="shared" si="75"/>
        <v>0</v>
      </c>
      <c r="O79">
        <f t="shared" si="75"/>
        <v>0</v>
      </c>
      <c r="P79">
        <f t="shared" si="75"/>
        <v>0</v>
      </c>
      <c r="Q79">
        <f t="shared" si="75"/>
        <v>0</v>
      </c>
      <c r="R79">
        <f t="shared" si="75"/>
        <v>0</v>
      </c>
      <c r="S79">
        <f t="shared" si="75"/>
        <v>0</v>
      </c>
      <c r="T79">
        <f t="shared" si="75"/>
        <v>0</v>
      </c>
      <c r="U79">
        <f t="shared" si="75"/>
        <v>0</v>
      </c>
      <c r="V79">
        <f t="shared" si="75"/>
        <v>0</v>
      </c>
      <c r="W79">
        <f t="shared" si="75"/>
        <v>0</v>
      </c>
      <c r="X79">
        <f t="shared" si="75"/>
        <v>0</v>
      </c>
      <c r="Y79">
        <f t="shared" si="75"/>
        <v>0</v>
      </c>
      <c r="Z79">
        <f t="shared" si="75"/>
        <v>0</v>
      </c>
      <c r="AA79">
        <f t="shared" si="75"/>
        <v>0</v>
      </c>
      <c r="AB79">
        <f t="shared" si="75"/>
        <v>0</v>
      </c>
      <c r="AC79">
        <f t="shared" si="75"/>
        <v>0</v>
      </c>
      <c r="AD79">
        <f t="shared" si="75"/>
        <v>0</v>
      </c>
      <c r="AE79">
        <f t="shared" si="75"/>
        <v>0</v>
      </c>
      <c r="AF79">
        <f t="shared" si="75"/>
        <v>0</v>
      </c>
      <c r="AG79">
        <f t="shared" si="75"/>
        <v>0</v>
      </c>
      <c r="AH79">
        <f t="shared" si="75"/>
        <v>1</v>
      </c>
      <c r="AI79">
        <f t="shared" si="75"/>
        <v>1</v>
      </c>
      <c r="AJ79">
        <f t="shared" si="75"/>
        <v>1</v>
      </c>
      <c r="AK79">
        <f t="shared" si="75"/>
        <v>1</v>
      </c>
      <c r="AL79">
        <f t="shared" si="75"/>
        <v>1</v>
      </c>
      <c r="AM79">
        <f t="shared" si="75"/>
        <v>1</v>
      </c>
      <c r="AN79">
        <f t="shared" si="75"/>
        <v>1</v>
      </c>
      <c r="AO79">
        <f t="shared" si="75"/>
        <v>1</v>
      </c>
      <c r="AP79">
        <f t="shared" si="75"/>
        <v>1</v>
      </c>
      <c r="AQ79">
        <f t="shared" si="75"/>
        <v>1</v>
      </c>
      <c r="AR79">
        <f t="shared" si="75"/>
        <v>1</v>
      </c>
      <c r="AS79">
        <f t="shared" si="75"/>
        <v>1</v>
      </c>
      <c r="AT79">
        <f t="shared" si="75"/>
        <v>1</v>
      </c>
      <c r="AU79">
        <f t="shared" si="75"/>
        <v>1</v>
      </c>
      <c r="AV79">
        <f t="shared" si="75"/>
        <v>1</v>
      </c>
      <c r="AW79">
        <f t="shared" si="75"/>
        <v>1</v>
      </c>
      <c r="AX79">
        <f t="shared" si="75"/>
        <v>1</v>
      </c>
      <c r="AY79">
        <f t="shared" si="75"/>
        <v>1</v>
      </c>
      <c r="AZ79">
        <f t="shared" si="75"/>
        <v>1</v>
      </c>
      <c r="BA79">
        <f t="shared" si="75"/>
        <v>1</v>
      </c>
      <c r="BB79">
        <f t="shared" si="75"/>
        <v>0</v>
      </c>
      <c r="BC79">
        <f t="shared" si="75"/>
        <v>0</v>
      </c>
      <c r="BD79">
        <f t="shared" si="75"/>
        <v>0</v>
      </c>
      <c r="BE79">
        <f t="shared" si="75"/>
        <v>0</v>
      </c>
      <c r="BF79">
        <f t="shared" si="75"/>
        <v>0</v>
      </c>
      <c r="BG79">
        <f t="shared" si="75"/>
        <v>0</v>
      </c>
      <c r="BH79">
        <f t="shared" si="75"/>
        <v>0</v>
      </c>
      <c r="BI79">
        <f t="shared" si="75"/>
        <v>0</v>
      </c>
      <c r="BJ79">
        <f t="shared" si="75"/>
        <v>0</v>
      </c>
      <c r="BK79">
        <f t="shared" si="75"/>
        <v>0</v>
      </c>
      <c r="BL79">
        <f t="shared" si="75"/>
        <v>0</v>
      </c>
      <c r="BM79">
        <f t="shared" si="75"/>
        <v>0</v>
      </c>
      <c r="BN79">
        <f t="shared" si="75"/>
        <v>0</v>
      </c>
      <c r="BO79">
        <f t="shared" si="75"/>
        <v>0</v>
      </c>
      <c r="BP79">
        <f t="shared" si="75"/>
        <v>0</v>
      </c>
      <c r="BQ79">
        <f t="shared" si="75"/>
        <v>0</v>
      </c>
      <c r="BR79">
        <f t="shared" si="75"/>
        <v>0</v>
      </c>
      <c r="BS79">
        <f t="shared" si="75"/>
        <v>0</v>
      </c>
      <c r="BT79">
        <f t="shared" si="75"/>
        <v>0</v>
      </c>
      <c r="BU79">
        <f t="shared" si="75"/>
        <v>0</v>
      </c>
      <c r="BV79">
        <f t="shared" si="75"/>
        <v>0</v>
      </c>
      <c r="BW79">
        <f t="shared" ref="BW79:CA79" si="76">AND(BW12,BW11&lt;=$F$79)*1</f>
        <v>0</v>
      </c>
      <c r="BX79">
        <f t="shared" si="76"/>
        <v>0</v>
      </c>
      <c r="BY79">
        <f t="shared" si="76"/>
        <v>0</v>
      </c>
      <c r="BZ79">
        <f t="shared" si="76"/>
        <v>0</v>
      </c>
      <c r="CA79">
        <f t="shared" si="76"/>
        <v>0</v>
      </c>
    </row>
    <row r="80" spans="2:79" x14ac:dyDescent="0.45">
      <c r="D80" t="s">
        <v>314</v>
      </c>
      <c r="J80" s="9">
        <f>J67*J79</f>
        <v>0</v>
      </c>
      <c r="K80" s="9">
        <f t="shared" ref="K80:BV80" si="77">K67*K79</f>
        <v>0</v>
      </c>
      <c r="L80" s="9">
        <f t="shared" si="77"/>
        <v>0</v>
      </c>
      <c r="M80" s="9">
        <f t="shared" si="77"/>
        <v>0</v>
      </c>
      <c r="N80" s="9">
        <f t="shared" si="77"/>
        <v>0</v>
      </c>
      <c r="O80" s="9">
        <f t="shared" si="77"/>
        <v>0</v>
      </c>
      <c r="P80" s="9">
        <f t="shared" si="77"/>
        <v>0</v>
      </c>
      <c r="Q80" s="9">
        <f t="shared" si="77"/>
        <v>0</v>
      </c>
      <c r="R80" s="9">
        <f t="shared" si="77"/>
        <v>0</v>
      </c>
      <c r="S80" s="9">
        <f t="shared" si="77"/>
        <v>0</v>
      </c>
      <c r="T80" s="9">
        <f t="shared" si="77"/>
        <v>0</v>
      </c>
      <c r="U80" s="9">
        <f t="shared" si="77"/>
        <v>0</v>
      </c>
      <c r="V80" s="9">
        <f t="shared" si="77"/>
        <v>0</v>
      </c>
      <c r="W80" s="9">
        <f t="shared" si="77"/>
        <v>0</v>
      </c>
      <c r="X80" s="9">
        <f t="shared" si="77"/>
        <v>0</v>
      </c>
      <c r="Y80" s="9">
        <f t="shared" si="77"/>
        <v>0</v>
      </c>
      <c r="Z80" s="9">
        <f t="shared" si="77"/>
        <v>0</v>
      </c>
      <c r="AA80" s="9">
        <f t="shared" si="77"/>
        <v>0</v>
      </c>
      <c r="AB80" s="9">
        <f t="shared" si="77"/>
        <v>0</v>
      </c>
      <c r="AC80" s="9">
        <f t="shared" si="77"/>
        <v>0</v>
      </c>
      <c r="AD80" s="9">
        <f t="shared" si="77"/>
        <v>0</v>
      </c>
      <c r="AE80" s="9">
        <f t="shared" si="77"/>
        <v>0</v>
      </c>
      <c r="AF80" s="9">
        <f t="shared" si="77"/>
        <v>0</v>
      </c>
      <c r="AG80" s="9">
        <f t="shared" si="77"/>
        <v>0</v>
      </c>
      <c r="AH80" s="9">
        <f t="shared" si="77"/>
        <v>43958023.157475233</v>
      </c>
      <c r="AI80" s="9">
        <f t="shared" si="77"/>
        <v>45722255.880230643</v>
      </c>
      <c r="AJ80" s="9">
        <f t="shared" si="77"/>
        <v>44744138.736412108</v>
      </c>
      <c r="AK80" s="9">
        <f t="shared" si="77"/>
        <v>46545997.277236409</v>
      </c>
      <c r="AL80" s="9">
        <f t="shared" si="77"/>
        <v>45549907.204822414</v>
      </c>
      <c r="AM80" s="9">
        <f t="shared" si="77"/>
        <v>47390332.209167317</v>
      </c>
      <c r="AN80" s="9">
        <f t="shared" si="77"/>
        <v>46713990.65968442</v>
      </c>
      <c r="AO80" s="9">
        <f t="shared" si="77"/>
        <v>48255775.514396481</v>
      </c>
      <c r="AP80" s="9">
        <f t="shared" si="77"/>
        <v>47222380.382066526</v>
      </c>
      <c r="AQ80" s="9">
        <f t="shared" si="77"/>
        <v>49142854.902256399</v>
      </c>
      <c r="AR80" s="9">
        <f t="shared" si="77"/>
        <v>48090104.8916182</v>
      </c>
      <c r="AS80" s="9">
        <f t="shared" si="77"/>
        <v>50052111.27481281</v>
      </c>
      <c r="AT80" s="9">
        <f t="shared" si="77"/>
        <v>48979522.513908647</v>
      </c>
      <c r="AU80" s="9">
        <f t="shared" si="77"/>
        <v>50984099.056683123</v>
      </c>
      <c r="AV80" s="9">
        <f t="shared" si="77"/>
        <v>50255483.403398611</v>
      </c>
      <c r="AW80" s="9">
        <f t="shared" si="77"/>
        <v>51939386.533100195</v>
      </c>
      <c r="AX80" s="9">
        <f t="shared" si="77"/>
        <v>50825619.966175251</v>
      </c>
      <c r="AY80" s="9">
        <f t="shared" si="77"/>
        <v>52918556.196427703</v>
      </c>
      <c r="AZ80" s="9">
        <f t="shared" si="77"/>
        <v>51783425.465329647</v>
      </c>
      <c r="BA80" s="9">
        <f t="shared" si="77"/>
        <v>53922205.101338387</v>
      </c>
      <c r="BB80" s="9">
        <f t="shared" si="77"/>
        <v>0</v>
      </c>
      <c r="BC80" s="9">
        <f t="shared" si="77"/>
        <v>0</v>
      </c>
      <c r="BD80" s="9">
        <f t="shared" si="77"/>
        <v>0</v>
      </c>
      <c r="BE80" s="9">
        <f t="shared" si="77"/>
        <v>0</v>
      </c>
      <c r="BF80" s="9">
        <f t="shared" si="77"/>
        <v>0</v>
      </c>
      <c r="BG80" s="9">
        <f t="shared" si="77"/>
        <v>0</v>
      </c>
      <c r="BH80" s="9">
        <f t="shared" si="77"/>
        <v>0</v>
      </c>
      <c r="BI80" s="9">
        <f t="shared" si="77"/>
        <v>0</v>
      </c>
      <c r="BJ80" s="9">
        <f t="shared" si="77"/>
        <v>0</v>
      </c>
      <c r="BK80" s="9">
        <f t="shared" si="77"/>
        <v>0</v>
      </c>
      <c r="BL80" s="9">
        <f t="shared" si="77"/>
        <v>0</v>
      </c>
      <c r="BM80" s="9">
        <f t="shared" si="77"/>
        <v>0</v>
      </c>
      <c r="BN80" s="9">
        <f t="shared" si="77"/>
        <v>0</v>
      </c>
      <c r="BO80" s="9">
        <f t="shared" si="77"/>
        <v>0</v>
      </c>
      <c r="BP80" s="9">
        <f t="shared" si="77"/>
        <v>0</v>
      </c>
      <c r="BQ80" s="9">
        <f t="shared" si="77"/>
        <v>0</v>
      </c>
      <c r="BR80" s="9">
        <f t="shared" si="77"/>
        <v>0</v>
      </c>
      <c r="BS80" s="9">
        <f t="shared" si="77"/>
        <v>0</v>
      </c>
      <c r="BT80" s="9">
        <f t="shared" si="77"/>
        <v>0</v>
      </c>
      <c r="BU80" s="9">
        <f t="shared" si="77"/>
        <v>0</v>
      </c>
      <c r="BV80" s="9">
        <f t="shared" si="77"/>
        <v>0</v>
      </c>
      <c r="BW80" s="9">
        <f t="shared" ref="BW80:CA80" si="78">BW67*BW79</f>
        <v>0</v>
      </c>
      <c r="BX80" s="9">
        <f t="shared" si="78"/>
        <v>0</v>
      </c>
      <c r="BY80" s="9">
        <f t="shared" si="78"/>
        <v>0</v>
      </c>
      <c r="BZ80" s="9">
        <f t="shared" si="78"/>
        <v>0</v>
      </c>
      <c r="CA80" s="9">
        <f t="shared" si="78"/>
        <v>0</v>
      </c>
    </row>
    <row r="81" spans="2:79" x14ac:dyDescent="0.45">
      <c r="D81" t="s">
        <v>255</v>
      </c>
      <c r="F81">
        <f>F78</f>
        <v>1.5</v>
      </c>
      <c r="J81" s="9" t="b">
        <f>IF(J12,J80/$F$81)</f>
        <v>0</v>
      </c>
      <c r="K81" s="9" t="b">
        <f t="shared" ref="K81:BV81" si="79">IF(K12,K80/$F$81)</f>
        <v>0</v>
      </c>
      <c r="L81" s="9" t="b">
        <f t="shared" si="79"/>
        <v>0</v>
      </c>
      <c r="M81" s="9" t="b">
        <f t="shared" si="79"/>
        <v>0</v>
      </c>
      <c r="N81" s="9" t="b">
        <f t="shared" si="79"/>
        <v>0</v>
      </c>
      <c r="O81" s="9" t="b">
        <f t="shared" si="79"/>
        <v>0</v>
      </c>
      <c r="P81" s="9" t="b">
        <f t="shared" si="79"/>
        <v>0</v>
      </c>
      <c r="Q81" s="9" t="b">
        <f t="shared" si="79"/>
        <v>0</v>
      </c>
      <c r="R81" s="9" t="b">
        <f t="shared" si="79"/>
        <v>0</v>
      </c>
      <c r="S81" s="9" t="b">
        <f t="shared" si="79"/>
        <v>0</v>
      </c>
      <c r="T81" s="9" t="b">
        <f t="shared" si="79"/>
        <v>0</v>
      </c>
      <c r="U81" s="9" t="b">
        <f t="shared" si="79"/>
        <v>0</v>
      </c>
      <c r="V81" s="9" t="b">
        <f t="shared" si="79"/>
        <v>0</v>
      </c>
      <c r="W81" s="9" t="b">
        <f t="shared" si="79"/>
        <v>0</v>
      </c>
      <c r="X81" s="9" t="b">
        <f t="shared" si="79"/>
        <v>0</v>
      </c>
      <c r="Y81" s="9" t="b">
        <f t="shared" si="79"/>
        <v>0</v>
      </c>
      <c r="Z81" s="9" t="b">
        <f t="shared" si="79"/>
        <v>0</v>
      </c>
      <c r="AA81" s="9" t="b">
        <f t="shared" si="79"/>
        <v>0</v>
      </c>
      <c r="AB81" s="9" t="b">
        <f t="shared" si="79"/>
        <v>0</v>
      </c>
      <c r="AC81" s="9" t="b">
        <f t="shared" si="79"/>
        <v>0</v>
      </c>
      <c r="AD81" s="9" t="b">
        <f t="shared" si="79"/>
        <v>0</v>
      </c>
      <c r="AE81" s="9" t="b">
        <f t="shared" si="79"/>
        <v>0</v>
      </c>
      <c r="AF81" s="9" t="b">
        <f t="shared" si="79"/>
        <v>0</v>
      </c>
      <c r="AG81" s="9" t="b">
        <f t="shared" si="79"/>
        <v>0</v>
      </c>
      <c r="AH81" s="9">
        <f t="shared" si="79"/>
        <v>29305348.771650154</v>
      </c>
      <c r="AI81" s="9">
        <f t="shared" si="79"/>
        <v>30481503.920153763</v>
      </c>
      <c r="AJ81" s="9">
        <f t="shared" si="79"/>
        <v>29829425.824274737</v>
      </c>
      <c r="AK81" s="9">
        <f t="shared" si="79"/>
        <v>31030664.851490941</v>
      </c>
      <c r="AL81" s="9">
        <f t="shared" si="79"/>
        <v>30366604.803214941</v>
      </c>
      <c r="AM81" s="9">
        <f t="shared" si="79"/>
        <v>31593554.806111544</v>
      </c>
      <c r="AN81" s="9">
        <f t="shared" si="79"/>
        <v>31142660.439789612</v>
      </c>
      <c r="AO81" s="9">
        <f t="shared" si="79"/>
        <v>32170517.009597655</v>
      </c>
      <c r="AP81" s="9">
        <f t="shared" si="79"/>
        <v>31481586.921377685</v>
      </c>
      <c r="AQ81" s="9">
        <f t="shared" si="79"/>
        <v>32761903.268170934</v>
      </c>
      <c r="AR81" s="9">
        <f t="shared" si="79"/>
        <v>32060069.927745465</v>
      </c>
      <c r="AS81" s="9">
        <f t="shared" si="79"/>
        <v>33368074.18320854</v>
      </c>
      <c r="AT81" s="9">
        <f t="shared" si="79"/>
        <v>32653015.00927243</v>
      </c>
      <c r="AU81" s="9">
        <f t="shared" si="79"/>
        <v>33989399.371122085</v>
      </c>
      <c r="AV81" s="9">
        <f t="shared" si="79"/>
        <v>33503655.602265742</v>
      </c>
      <c r="AW81" s="9">
        <f t="shared" si="79"/>
        <v>34626257.688733466</v>
      </c>
      <c r="AX81" s="9">
        <f t="shared" si="79"/>
        <v>33883746.644116834</v>
      </c>
      <c r="AY81" s="9">
        <f t="shared" si="79"/>
        <v>35279037.464285135</v>
      </c>
      <c r="AZ81" s="9">
        <f t="shared" si="79"/>
        <v>34522283.643553101</v>
      </c>
      <c r="BA81" s="9">
        <f t="shared" si="79"/>
        <v>35948136.734225594</v>
      </c>
      <c r="BB81" s="9">
        <f t="shared" si="79"/>
        <v>0</v>
      </c>
      <c r="BC81" s="9">
        <f t="shared" si="79"/>
        <v>0</v>
      </c>
      <c r="BD81" s="9">
        <f t="shared" si="79"/>
        <v>0</v>
      </c>
      <c r="BE81" s="9">
        <f t="shared" si="79"/>
        <v>0</v>
      </c>
      <c r="BF81" s="9">
        <f t="shared" si="79"/>
        <v>0</v>
      </c>
      <c r="BG81" s="9">
        <f t="shared" si="79"/>
        <v>0</v>
      </c>
      <c r="BH81" s="9">
        <f t="shared" si="79"/>
        <v>0</v>
      </c>
      <c r="BI81" s="9">
        <f t="shared" si="79"/>
        <v>0</v>
      </c>
      <c r="BJ81" s="9">
        <f t="shared" si="79"/>
        <v>0</v>
      </c>
      <c r="BK81" s="9">
        <f t="shared" si="79"/>
        <v>0</v>
      </c>
      <c r="BL81" s="9" t="b">
        <f t="shared" si="79"/>
        <v>0</v>
      </c>
      <c r="BM81" s="9" t="b">
        <f t="shared" si="79"/>
        <v>0</v>
      </c>
      <c r="BN81" s="9" t="b">
        <f t="shared" si="79"/>
        <v>0</v>
      </c>
      <c r="BO81" s="9" t="b">
        <f t="shared" si="79"/>
        <v>0</v>
      </c>
      <c r="BP81" s="9" t="b">
        <f t="shared" si="79"/>
        <v>0</v>
      </c>
      <c r="BQ81" s="9" t="b">
        <f t="shared" si="79"/>
        <v>0</v>
      </c>
      <c r="BR81" s="9" t="b">
        <f t="shared" si="79"/>
        <v>0</v>
      </c>
      <c r="BS81" s="9" t="b">
        <f t="shared" si="79"/>
        <v>0</v>
      </c>
      <c r="BT81" s="9" t="b">
        <f t="shared" si="79"/>
        <v>0</v>
      </c>
      <c r="BU81" s="9" t="b">
        <f t="shared" si="79"/>
        <v>0</v>
      </c>
      <c r="BV81" s="9" t="b">
        <f t="shared" si="79"/>
        <v>0</v>
      </c>
      <c r="BW81" s="9" t="b">
        <f t="shared" ref="BW81:CA81" si="80">IF(BW12,BW80/$F$81)</f>
        <v>0</v>
      </c>
      <c r="BX81" s="9" t="b">
        <f t="shared" si="80"/>
        <v>0</v>
      </c>
      <c r="BY81" s="9" t="b">
        <f t="shared" si="80"/>
        <v>0</v>
      </c>
      <c r="BZ81" s="9" t="b">
        <f t="shared" si="80"/>
        <v>0</v>
      </c>
      <c r="CA81" s="9" t="b">
        <f t="shared" si="80"/>
        <v>0</v>
      </c>
    </row>
    <row r="82" spans="2:79" x14ac:dyDescent="0.45">
      <c r="D82" t="s">
        <v>256</v>
      </c>
      <c r="F82" s="36">
        <f>'OFSW Assumptions'!F59</f>
        <v>0.05</v>
      </c>
      <c r="G82" s="10">
        <f>F82/2</f>
        <v>2.5000000000000001E-2</v>
      </c>
      <c r="H82" s="9">
        <f>NPV(G82,J81:CA81)</f>
        <v>502769412.62260395</v>
      </c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9"/>
      <c r="BD82" s="9"/>
      <c r="BE82" s="9"/>
      <c r="BF82" s="9"/>
      <c r="BG82" s="9"/>
      <c r="BH82" s="9"/>
      <c r="BI82" s="9"/>
      <c r="BJ82" s="9"/>
      <c r="BK82" s="9"/>
      <c r="BL82" s="9"/>
      <c r="BM82" s="9"/>
      <c r="BN82" s="9"/>
      <c r="BO82" s="9"/>
      <c r="BP82" s="9"/>
      <c r="BQ82" s="9"/>
      <c r="BR82" s="9"/>
      <c r="BS82" s="9"/>
      <c r="BT82" s="9"/>
      <c r="BU82" s="9"/>
      <c r="BV82" s="9"/>
      <c r="BW82" s="9"/>
      <c r="BX82" s="9"/>
      <c r="BY82" s="9"/>
      <c r="BZ82" s="9"/>
      <c r="CA82" s="9"/>
    </row>
    <row r="84" spans="2:79" x14ac:dyDescent="0.45">
      <c r="D84" t="s">
        <v>268</v>
      </c>
      <c r="E84" t="s">
        <v>166</v>
      </c>
      <c r="H84" s="9">
        <f ca="1">MIN(H82,H76)</f>
        <v>502769412.62260395</v>
      </c>
    </row>
    <row r="85" spans="2:79" x14ac:dyDescent="0.45">
      <c r="D85" t="s">
        <v>269</v>
      </c>
      <c r="H85" s="7">
        <f ca="1">H84/F74</f>
        <v>0.79555765824635483</v>
      </c>
    </row>
    <row r="87" spans="2:79" x14ac:dyDescent="0.45">
      <c r="B87" s="18" t="s">
        <v>276</v>
      </c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18"/>
      <c r="BK87" s="18"/>
      <c r="BL87" s="18"/>
      <c r="BM87" s="18"/>
      <c r="BN87" s="18"/>
      <c r="BO87" s="18"/>
      <c r="BP87" s="18"/>
      <c r="BQ87" s="18"/>
      <c r="BR87" s="18"/>
      <c r="BS87" s="18"/>
      <c r="BT87" s="18"/>
      <c r="BU87" s="18"/>
      <c r="BV87" s="18"/>
      <c r="BW87" s="18"/>
      <c r="BX87" s="18"/>
      <c r="BY87" s="18"/>
      <c r="BZ87" s="18"/>
      <c r="CA87" s="18"/>
    </row>
    <row r="88" spans="2:79" x14ac:dyDescent="0.45">
      <c r="C88" t="s">
        <v>277</v>
      </c>
      <c r="E88" t="s">
        <v>166</v>
      </c>
      <c r="J88" s="5">
        <f>J81*1</f>
        <v>0</v>
      </c>
      <c r="K88" s="5">
        <f t="shared" ref="K88:BV88" si="81">K81*1</f>
        <v>0</v>
      </c>
      <c r="L88" s="5">
        <f t="shared" si="81"/>
        <v>0</v>
      </c>
      <c r="M88" s="5">
        <f t="shared" si="81"/>
        <v>0</v>
      </c>
      <c r="N88" s="5">
        <f t="shared" si="81"/>
        <v>0</v>
      </c>
      <c r="O88" s="5">
        <f t="shared" si="81"/>
        <v>0</v>
      </c>
      <c r="P88" s="5">
        <f t="shared" si="81"/>
        <v>0</v>
      </c>
      <c r="Q88" s="5">
        <f t="shared" si="81"/>
        <v>0</v>
      </c>
      <c r="R88" s="5">
        <f t="shared" si="81"/>
        <v>0</v>
      </c>
      <c r="S88" s="5">
        <f t="shared" si="81"/>
        <v>0</v>
      </c>
      <c r="T88" s="5">
        <f t="shared" si="81"/>
        <v>0</v>
      </c>
      <c r="U88" s="5">
        <f t="shared" si="81"/>
        <v>0</v>
      </c>
      <c r="V88" s="5">
        <f t="shared" si="81"/>
        <v>0</v>
      </c>
      <c r="W88" s="5">
        <f t="shared" si="81"/>
        <v>0</v>
      </c>
      <c r="X88" s="5">
        <f t="shared" si="81"/>
        <v>0</v>
      </c>
      <c r="Y88" s="5">
        <f t="shared" si="81"/>
        <v>0</v>
      </c>
      <c r="Z88" s="5">
        <f t="shared" si="81"/>
        <v>0</v>
      </c>
      <c r="AA88" s="5">
        <f t="shared" si="81"/>
        <v>0</v>
      </c>
      <c r="AB88" s="5">
        <f t="shared" si="81"/>
        <v>0</v>
      </c>
      <c r="AC88" s="5">
        <f t="shared" si="81"/>
        <v>0</v>
      </c>
      <c r="AD88" s="5">
        <f t="shared" si="81"/>
        <v>0</v>
      </c>
      <c r="AE88" s="5">
        <f t="shared" si="81"/>
        <v>0</v>
      </c>
      <c r="AF88" s="5">
        <f t="shared" si="81"/>
        <v>0</v>
      </c>
      <c r="AG88" s="5">
        <f t="shared" si="81"/>
        <v>0</v>
      </c>
      <c r="AH88" s="5">
        <f t="shared" si="81"/>
        <v>29305348.771650154</v>
      </c>
      <c r="AI88" s="5">
        <f t="shared" si="81"/>
        <v>30481503.920153763</v>
      </c>
      <c r="AJ88" s="5">
        <f t="shared" si="81"/>
        <v>29829425.824274737</v>
      </c>
      <c r="AK88" s="5">
        <f t="shared" si="81"/>
        <v>31030664.851490941</v>
      </c>
      <c r="AL88" s="5">
        <f t="shared" si="81"/>
        <v>30366604.803214941</v>
      </c>
      <c r="AM88" s="5">
        <f t="shared" si="81"/>
        <v>31593554.806111544</v>
      </c>
      <c r="AN88" s="5">
        <f t="shared" si="81"/>
        <v>31142660.439789612</v>
      </c>
      <c r="AO88" s="5">
        <f t="shared" si="81"/>
        <v>32170517.009597655</v>
      </c>
      <c r="AP88" s="5">
        <f t="shared" si="81"/>
        <v>31481586.921377685</v>
      </c>
      <c r="AQ88" s="5">
        <f t="shared" si="81"/>
        <v>32761903.268170934</v>
      </c>
      <c r="AR88" s="5">
        <f t="shared" si="81"/>
        <v>32060069.927745465</v>
      </c>
      <c r="AS88" s="5">
        <f t="shared" si="81"/>
        <v>33368074.18320854</v>
      </c>
      <c r="AT88" s="5">
        <f t="shared" si="81"/>
        <v>32653015.00927243</v>
      </c>
      <c r="AU88" s="5">
        <f t="shared" si="81"/>
        <v>33989399.371122085</v>
      </c>
      <c r="AV88" s="5">
        <f t="shared" si="81"/>
        <v>33503655.602265742</v>
      </c>
      <c r="AW88" s="5">
        <f t="shared" si="81"/>
        <v>34626257.688733466</v>
      </c>
      <c r="AX88" s="5">
        <f t="shared" si="81"/>
        <v>33883746.644116834</v>
      </c>
      <c r="AY88" s="5">
        <f t="shared" si="81"/>
        <v>35279037.464285135</v>
      </c>
      <c r="AZ88" s="5">
        <f t="shared" si="81"/>
        <v>34522283.643553101</v>
      </c>
      <c r="BA88" s="5">
        <f t="shared" si="81"/>
        <v>35948136.734225594</v>
      </c>
      <c r="BB88" s="5">
        <f t="shared" si="81"/>
        <v>0</v>
      </c>
      <c r="BC88" s="5">
        <f t="shared" si="81"/>
        <v>0</v>
      </c>
      <c r="BD88" s="5">
        <f t="shared" si="81"/>
        <v>0</v>
      </c>
      <c r="BE88" s="5">
        <f t="shared" si="81"/>
        <v>0</v>
      </c>
      <c r="BF88" s="5">
        <f t="shared" si="81"/>
        <v>0</v>
      </c>
      <c r="BG88" s="5">
        <f t="shared" si="81"/>
        <v>0</v>
      </c>
      <c r="BH88" s="5">
        <f t="shared" si="81"/>
        <v>0</v>
      </c>
      <c r="BI88" s="5">
        <f t="shared" si="81"/>
        <v>0</v>
      </c>
      <c r="BJ88" s="5">
        <f t="shared" si="81"/>
        <v>0</v>
      </c>
      <c r="BK88" s="5">
        <f t="shared" si="81"/>
        <v>0</v>
      </c>
      <c r="BL88" s="5">
        <f t="shared" si="81"/>
        <v>0</v>
      </c>
      <c r="BM88" s="5">
        <f t="shared" si="81"/>
        <v>0</v>
      </c>
      <c r="BN88" s="5">
        <f t="shared" si="81"/>
        <v>0</v>
      </c>
      <c r="BO88" s="5">
        <f t="shared" si="81"/>
        <v>0</v>
      </c>
      <c r="BP88" s="5">
        <f t="shared" si="81"/>
        <v>0</v>
      </c>
      <c r="BQ88" s="5">
        <f t="shared" si="81"/>
        <v>0</v>
      </c>
      <c r="BR88" s="5">
        <f t="shared" si="81"/>
        <v>0</v>
      </c>
      <c r="BS88" s="5">
        <f t="shared" si="81"/>
        <v>0</v>
      </c>
      <c r="BT88" s="5">
        <f t="shared" si="81"/>
        <v>0</v>
      </c>
      <c r="BU88" s="5">
        <f t="shared" si="81"/>
        <v>0</v>
      </c>
      <c r="BV88" s="5">
        <f t="shared" si="81"/>
        <v>0</v>
      </c>
      <c r="BW88" s="5">
        <f t="shared" ref="BW88:CA88" si="82">BW81*1</f>
        <v>0</v>
      </c>
      <c r="BX88" s="5">
        <f t="shared" si="82"/>
        <v>0</v>
      </c>
      <c r="BY88" s="5">
        <f t="shared" si="82"/>
        <v>0</v>
      </c>
      <c r="BZ88" s="5">
        <f t="shared" si="82"/>
        <v>0</v>
      </c>
      <c r="CA88" s="5">
        <f t="shared" si="82"/>
        <v>0</v>
      </c>
    </row>
    <row r="89" spans="2:79" x14ac:dyDescent="0.45"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</row>
    <row r="90" spans="2:79" x14ac:dyDescent="0.45"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</row>
    <row r="91" spans="2:79" x14ac:dyDescent="0.45">
      <c r="B91" s="18" t="s">
        <v>240</v>
      </c>
      <c r="C91" s="18"/>
      <c r="D91" s="18"/>
      <c r="E91" s="18"/>
      <c r="F91" s="18"/>
      <c r="G91" s="18"/>
      <c r="H91" s="18"/>
      <c r="I91" s="18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/>
      <c r="AE91" s="31"/>
      <c r="AF91" s="31"/>
      <c r="AG91" s="31"/>
      <c r="AH91" s="31"/>
      <c r="AI91" s="31"/>
      <c r="AJ91" s="31"/>
      <c r="AK91" s="31"/>
      <c r="AL91" s="31"/>
      <c r="AM91" s="31"/>
      <c r="AN91" s="31"/>
      <c r="AO91" s="31"/>
      <c r="AP91" s="31"/>
      <c r="AQ91" s="31"/>
      <c r="AR91" s="31"/>
      <c r="AS91" s="31"/>
      <c r="AT91" s="31"/>
      <c r="AU91" s="31"/>
      <c r="AV91" s="31"/>
      <c r="AW91" s="31"/>
      <c r="AX91" s="31"/>
      <c r="AY91" s="31"/>
      <c r="AZ91" s="31"/>
      <c r="BA91" s="31"/>
      <c r="BB91" s="31"/>
      <c r="BC91" s="31"/>
      <c r="BD91" s="31"/>
      <c r="BE91" s="31"/>
      <c r="BF91" s="31"/>
      <c r="BG91" s="31"/>
      <c r="BH91" s="31"/>
      <c r="BI91" s="31"/>
      <c r="BJ91" s="31"/>
      <c r="BK91" s="31"/>
      <c r="BL91" s="31"/>
      <c r="BM91" s="31"/>
      <c r="BN91" s="31"/>
      <c r="BO91" s="31"/>
      <c r="BP91" s="31"/>
      <c r="BQ91" s="31"/>
      <c r="BR91" s="31"/>
      <c r="BS91" s="31"/>
      <c r="BT91" s="31"/>
      <c r="BU91" s="31"/>
      <c r="BV91" s="31"/>
      <c r="BW91" s="31"/>
      <c r="BX91" s="31"/>
      <c r="BY91" s="31"/>
      <c r="BZ91" s="31"/>
      <c r="CA91" s="31"/>
    </row>
    <row r="92" spans="2:79" x14ac:dyDescent="0.45">
      <c r="C92" t="s">
        <v>133</v>
      </c>
      <c r="E92" t="s">
        <v>166</v>
      </c>
      <c r="H92" s="9">
        <f>SUM(J92:CA92)</f>
        <v>590000000</v>
      </c>
      <c r="J92" s="5">
        <f>J34</f>
        <v>75000000</v>
      </c>
      <c r="K92" s="5">
        <f t="shared" ref="K92:BV92" si="83">K34</f>
        <v>25000000</v>
      </c>
      <c r="L92" s="5">
        <f t="shared" si="83"/>
        <v>25000000</v>
      </c>
      <c r="M92" s="5">
        <f t="shared" si="83"/>
        <v>25000000</v>
      </c>
      <c r="N92" s="5">
        <f t="shared" si="83"/>
        <v>25000000</v>
      </c>
      <c r="O92" s="5">
        <f t="shared" si="83"/>
        <v>25000000</v>
      </c>
      <c r="P92" s="5">
        <f t="shared" si="83"/>
        <v>25000000</v>
      </c>
      <c r="Q92" s="5">
        <f t="shared" si="83"/>
        <v>25000000</v>
      </c>
      <c r="R92" s="5">
        <f t="shared" si="83"/>
        <v>25000000</v>
      </c>
      <c r="S92" s="5">
        <f t="shared" si="83"/>
        <v>25000000</v>
      </c>
      <c r="T92" s="5">
        <f t="shared" si="83"/>
        <v>25000000</v>
      </c>
      <c r="U92" s="5">
        <f t="shared" si="83"/>
        <v>25000000</v>
      </c>
      <c r="V92" s="5">
        <f t="shared" si="83"/>
        <v>20000000</v>
      </c>
      <c r="W92" s="5">
        <f t="shared" si="83"/>
        <v>20000000</v>
      </c>
      <c r="X92" s="5">
        <f t="shared" si="83"/>
        <v>20000000</v>
      </c>
      <c r="Y92" s="5">
        <f t="shared" si="83"/>
        <v>20000000</v>
      </c>
      <c r="Z92" s="5">
        <f t="shared" si="83"/>
        <v>20000000</v>
      </c>
      <c r="AA92" s="5">
        <f t="shared" si="83"/>
        <v>20000000</v>
      </c>
      <c r="AB92" s="5">
        <f t="shared" si="83"/>
        <v>20000000</v>
      </c>
      <c r="AC92" s="5">
        <f t="shared" si="83"/>
        <v>20000000</v>
      </c>
      <c r="AD92" s="5">
        <f t="shared" si="83"/>
        <v>20000000</v>
      </c>
      <c r="AE92" s="5">
        <f t="shared" si="83"/>
        <v>20000000</v>
      </c>
      <c r="AF92" s="5">
        <f t="shared" si="83"/>
        <v>20000000</v>
      </c>
      <c r="AG92" s="5">
        <f t="shared" si="83"/>
        <v>20000000</v>
      </c>
      <c r="AH92" s="5">
        <f t="shared" si="83"/>
        <v>0</v>
      </c>
      <c r="AI92" s="5">
        <f t="shared" si="83"/>
        <v>0</v>
      </c>
      <c r="AJ92" s="5">
        <f t="shared" si="83"/>
        <v>0</v>
      </c>
      <c r="AK92" s="5">
        <f t="shared" si="83"/>
        <v>0</v>
      </c>
      <c r="AL92" s="5">
        <f t="shared" si="83"/>
        <v>0</v>
      </c>
      <c r="AM92" s="5">
        <f t="shared" si="83"/>
        <v>0</v>
      </c>
      <c r="AN92" s="5">
        <f t="shared" si="83"/>
        <v>0</v>
      </c>
      <c r="AO92" s="5">
        <f t="shared" si="83"/>
        <v>0</v>
      </c>
      <c r="AP92" s="5">
        <f t="shared" si="83"/>
        <v>0</v>
      </c>
      <c r="AQ92" s="5">
        <f t="shared" si="83"/>
        <v>0</v>
      </c>
      <c r="AR92" s="5">
        <f t="shared" si="83"/>
        <v>0</v>
      </c>
      <c r="AS92" s="5">
        <f t="shared" si="83"/>
        <v>0</v>
      </c>
      <c r="AT92" s="5">
        <f t="shared" si="83"/>
        <v>0</v>
      </c>
      <c r="AU92" s="5">
        <f t="shared" si="83"/>
        <v>0</v>
      </c>
      <c r="AV92" s="5">
        <f t="shared" si="83"/>
        <v>0</v>
      </c>
      <c r="AW92" s="5">
        <f t="shared" si="83"/>
        <v>0</v>
      </c>
      <c r="AX92" s="5">
        <f t="shared" si="83"/>
        <v>0</v>
      </c>
      <c r="AY92" s="5">
        <f t="shared" si="83"/>
        <v>0</v>
      </c>
      <c r="AZ92" s="5">
        <f t="shared" si="83"/>
        <v>0</v>
      </c>
      <c r="BA92" s="5">
        <f t="shared" si="83"/>
        <v>0</v>
      </c>
      <c r="BB92" s="5">
        <f t="shared" si="83"/>
        <v>0</v>
      </c>
      <c r="BC92" s="5">
        <f t="shared" si="83"/>
        <v>0</v>
      </c>
      <c r="BD92" s="5">
        <f t="shared" si="83"/>
        <v>0</v>
      </c>
      <c r="BE92" s="5">
        <f t="shared" si="83"/>
        <v>0</v>
      </c>
      <c r="BF92" s="5">
        <f t="shared" si="83"/>
        <v>0</v>
      </c>
      <c r="BG92" s="5">
        <f t="shared" si="83"/>
        <v>0</v>
      </c>
      <c r="BH92" s="5">
        <f t="shared" si="83"/>
        <v>0</v>
      </c>
      <c r="BI92" s="5">
        <f t="shared" si="83"/>
        <v>0</v>
      </c>
      <c r="BJ92" s="5">
        <f t="shared" si="83"/>
        <v>0</v>
      </c>
      <c r="BK92" s="5">
        <f t="shared" si="83"/>
        <v>0</v>
      </c>
      <c r="BL92" s="5">
        <f t="shared" si="83"/>
        <v>0</v>
      </c>
      <c r="BM92" s="5">
        <f t="shared" si="83"/>
        <v>0</v>
      </c>
      <c r="BN92" s="5">
        <f t="shared" si="83"/>
        <v>0</v>
      </c>
      <c r="BO92" s="5">
        <f t="shared" si="83"/>
        <v>0</v>
      </c>
      <c r="BP92" s="5">
        <f t="shared" si="83"/>
        <v>0</v>
      </c>
      <c r="BQ92" s="5">
        <f t="shared" si="83"/>
        <v>0</v>
      </c>
      <c r="BR92" s="5">
        <f t="shared" si="83"/>
        <v>0</v>
      </c>
      <c r="BS92" s="5">
        <f t="shared" si="83"/>
        <v>0</v>
      </c>
      <c r="BT92" s="5">
        <f t="shared" si="83"/>
        <v>0</v>
      </c>
      <c r="BU92" s="5">
        <f t="shared" si="83"/>
        <v>0</v>
      </c>
      <c r="BV92" s="5">
        <f t="shared" si="83"/>
        <v>0</v>
      </c>
      <c r="BW92" s="5">
        <f t="shared" ref="BW92:CA92" si="84">BW34</f>
        <v>0</v>
      </c>
      <c r="BX92" s="5">
        <f t="shared" si="84"/>
        <v>0</v>
      </c>
      <c r="BY92" s="5">
        <f t="shared" si="84"/>
        <v>0</v>
      </c>
      <c r="BZ92" s="5">
        <f t="shared" si="84"/>
        <v>0</v>
      </c>
      <c r="CA92" s="5">
        <f t="shared" si="84"/>
        <v>0</v>
      </c>
    </row>
    <row r="93" spans="2:79" x14ac:dyDescent="0.45">
      <c r="C93" t="s">
        <v>241</v>
      </c>
      <c r="E93" t="s">
        <v>166</v>
      </c>
      <c r="H93" s="9">
        <f t="shared" ref="H93:H95" ca="1" si="85">SUM(J93:CA93)</f>
        <v>10055388.252452079</v>
      </c>
      <c r="J93" s="5">
        <f ca="1">J114</f>
        <v>10055388.252452079</v>
      </c>
      <c r="K93" s="5">
        <f t="shared" ref="K93:BV93" ca="1" si="86">K114</f>
        <v>0</v>
      </c>
      <c r="L93" s="5">
        <f t="shared" ca="1" si="86"/>
        <v>0</v>
      </c>
      <c r="M93" s="5">
        <f t="shared" ca="1" si="86"/>
        <v>0</v>
      </c>
      <c r="N93" s="5">
        <f t="shared" ca="1" si="86"/>
        <v>0</v>
      </c>
      <c r="O93" s="5">
        <f t="shared" ca="1" si="86"/>
        <v>0</v>
      </c>
      <c r="P93" s="5">
        <f t="shared" ca="1" si="86"/>
        <v>0</v>
      </c>
      <c r="Q93" s="5">
        <f t="shared" ca="1" si="86"/>
        <v>0</v>
      </c>
      <c r="R93" s="5">
        <f t="shared" ca="1" si="86"/>
        <v>0</v>
      </c>
      <c r="S93" s="5">
        <f t="shared" ca="1" si="86"/>
        <v>0</v>
      </c>
      <c r="T93" s="5">
        <f t="shared" ca="1" si="86"/>
        <v>0</v>
      </c>
      <c r="U93" s="5">
        <f t="shared" ca="1" si="86"/>
        <v>0</v>
      </c>
      <c r="V93" s="5">
        <f t="shared" ca="1" si="86"/>
        <v>0</v>
      </c>
      <c r="W93" s="5">
        <f t="shared" ca="1" si="86"/>
        <v>0</v>
      </c>
      <c r="X93" s="5">
        <f t="shared" ca="1" si="86"/>
        <v>0</v>
      </c>
      <c r="Y93" s="5">
        <f t="shared" ca="1" si="86"/>
        <v>0</v>
      </c>
      <c r="Z93" s="5">
        <f t="shared" ca="1" si="86"/>
        <v>0</v>
      </c>
      <c r="AA93" s="5">
        <f t="shared" ca="1" si="86"/>
        <v>0</v>
      </c>
      <c r="AB93" s="5">
        <f t="shared" ca="1" si="86"/>
        <v>0</v>
      </c>
      <c r="AC93" s="5">
        <f t="shared" ca="1" si="86"/>
        <v>0</v>
      </c>
      <c r="AD93" s="5">
        <f t="shared" ca="1" si="86"/>
        <v>0</v>
      </c>
      <c r="AE93" s="5">
        <f t="shared" ca="1" si="86"/>
        <v>0</v>
      </c>
      <c r="AF93" s="5">
        <f t="shared" ca="1" si="86"/>
        <v>0</v>
      </c>
      <c r="AG93" s="5">
        <f t="shared" ca="1" si="86"/>
        <v>0</v>
      </c>
      <c r="AH93" s="5">
        <f t="shared" ca="1" si="86"/>
        <v>0</v>
      </c>
      <c r="AI93" s="5">
        <f t="shared" ca="1" si="86"/>
        <v>0</v>
      </c>
      <c r="AJ93" s="5">
        <f t="shared" ca="1" si="86"/>
        <v>0</v>
      </c>
      <c r="AK93" s="5">
        <f t="shared" ca="1" si="86"/>
        <v>0</v>
      </c>
      <c r="AL93" s="5">
        <f t="shared" ca="1" si="86"/>
        <v>0</v>
      </c>
      <c r="AM93" s="5">
        <f t="shared" ca="1" si="86"/>
        <v>0</v>
      </c>
      <c r="AN93" s="5">
        <f t="shared" ca="1" si="86"/>
        <v>0</v>
      </c>
      <c r="AO93" s="5">
        <f t="shared" ca="1" si="86"/>
        <v>0</v>
      </c>
      <c r="AP93" s="5">
        <f t="shared" ca="1" si="86"/>
        <v>0</v>
      </c>
      <c r="AQ93" s="5">
        <f t="shared" ca="1" si="86"/>
        <v>0</v>
      </c>
      <c r="AR93" s="5">
        <f t="shared" ca="1" si="86"/>
        <v>0</v>
      </c>
      <c r="AS93" s="5">
        <f t="shared" ca="1" si="86"/>
        <v>0</v>
      </c>
      <c r="AT93" s="5">
        <f t="shared" ca="1" si="86"/>
        <v>0</v>
      </c>
      <c r="AU93" s="5">
        <f t="shared" ca="1" si="86"/>
        <v>0</v>
      </c>
      <c r="AV93" s="5">
        <f t="shared" ca="1" si="86"/>
        <v>0</v>
      </c>
      <c r="AW93" s="5">
        <f t="shared" ca="1" si="86"/>
        <v>0</v>
      </c>
      <c r="AX93" s="5">
        <f t="shared" ca="1" si="86"/>
        <v>0</v>
      </c>
      <c r="AY93" s="5">
        <f t="shared" ca="1" si="86"/>
        <v>0</v>
      </c>
      <c r="AZ93" s="5">
        <f t="shared" ca="1" si="86"/>
        <v>0</v>
      </c>
      <c r="BA93" s="5">
        <f t="shared" ca="1" si="86"/>
        <v>0</v>
      </c>
      <c r="BB93" s="5">
        <f t="shared" ca="1" si="86"/>
        <v>0</v>
      </c>
      <c r="BC93" s="5">
        <f t="shared" ca="1" si="86"/>
        <v>0</v>
      </c>
      <c r="BD93" s="5">
        <f t="shared" ca="1" si="86"/>
        <v>0</v>
      </c>
      <c r="BE93" s="5">
        <f t="shared" ca="1" si="86"/>
        <v>0</v>
      </c>
      <c r="BF93" s="5">
        <f t="shared" ca="1" si="86"/>
        <v>0</v>
      </c>
      <c r="BG93" s="5">
        <f t="shared" ca="1" si="86"/>
        <v>0</v>
      </c>
      <c r="BH93" s="5">
        <f t="shared" ca="1" si="86"/>
        <v>0</v>
      </c>
      <c r="BI93" s="5">
        <f t="shared" ca="1" si="86"/>
        <v>0</v>
      </c>
      <c r="BJ93" s="5">
        <f t="shared" ca="1" si="86"/>
        <v>0</v>
      </c>
      <c r="BK93" s="5">
        <f t="shared" ca="1" si="86"/>
        <v>0</v>
      </c>
      <c r="BL93" s="5">
        <f t="shared" ca="1" si="86"/>
        <v>0</v>
      </c>
      <c r="BM93" s="5">
        <f t="shared" ca="1" si="86"/>
        <v>0</v>
      </c>
      <c r="BN93" s="5">
        <f t="shared" ca="1" si="86"/>
        <v>0</v>
      </c>
      <c r="BO93" s="5">
        <f t="shared" ca="1" si="86"/>
        <v>0</v>
      </c>
      <c r="BP93" s="5">
        <f t="shared" ca="1" si="86"/>
        <v>0</v>
      </c>
      <c r="BQ93" s="5">
        <f t="shared" ca="1" si="86"/>
        <v>0</v>
      </c>
      <c r="BR93" s="5">
        <f t="shared" ca="1" si="86"/>
        <v>0</v>
      </c>
      <c r="BS93" s="5">
        <f t="shared" ca="1" si="86"/>
        <v>0</v>
      </c>
      <c r="BT93" s="5">
        <f t="shared" ca="1" si="86"/>
        <v>0</v>
      </c>
      <c r="BU93" s="5">
        <f t="shared" ca="1" si="86"/>
        <v>0</v>
      </c>
      <c r="BV93" s="5">
        <f t="shared" ca="1" si="86"/>
        <v>0</v>
      </c>
      <c r="BW93" s="5">
        <f t="shared" ref="BW93:CA93" ca="1" si="87">BW114</f>
        <v>0</v>
      </c>
      <c r="BX93" s="5">
        <f t="shared" ca="1" si="87"/>
        <v>0</v>
      </c>
      <c r="BY93" s="5">
        <f t="shared" ca="1" si="87"/>
        <v>0</v>
      </c>
      <c r="BZ93" s="5">
        <f t="shared" ca="1" si="87"/>
        <v>0</v>
      </c>
      <c r="CA93" s="5">
        <f t="shared" ca="1" si="87"/>
        <v>0</v>
      </c>
    </row>
    <row r="94" spans="2:79" x14ac:dyDescent="0.45">
      <c r="C94" t="s">
        <v>242</v>
      </c>
      <c r="E94" t="s">
        <v>166</v>
      </c>
      <c r="H94" s="9">
        <f t="shared" ca="1" si="85"/>
        <v>4590318.6200911887</v>
      </c>
      <c r="J94" s="5">
        <f ca="1">J118</f>
        <v>418974.51051883667</v>
      </c>
      <c r="K94" s="5">
        <f t="shared" ref="K94:BV94" ca="1" si="88">K118</f>
        <v>362308.02395232947</v>
      </c>
      <c r="L94" s="5">
        <f t="shared" ca="1" si="88"/>
        <v>345305.86923063971</v>
      </c>
      <c r="M94" s="5">
        <f t="shared" ca="1" si="88"/>
        <v>328258.6271942982</v>
      </c>
      <c r="N94" s="5">
        <f t="shared" ca="1" si="88"/>
        <v>311166.17827810993</v>
      </c>
      <c r="O94" s="5">
        <f t="shared" ca="1" si="88"/>
        <v>294028.40259981027</v>
      </c>
      <c r="P94" s="5">
        <f t="shared" ca="1" si="88"/>
        <v>276845.17995922331</v>
      </c>
      <c r="Q94" s="5">
        <f t="shared" ca="1" si="88"/>
        <v>259616.38983741941</v>
      </c>
      <c r="R94" s="5">
        <f t="shared" ca="1" si="88"/>
        <v>242341.91139586977</v>
      </c>
      <c r="S94" s="5">
        <f t="shared" ca="1" si="88"/>
        <v>225021.6234755989</v>
      </c>
      <c r="T94" s="5">
        <f t="shared" ca="1" si="88"/>
        <v>207655.40459633464</v>
      </c>
      <c r="U94" s="5">
        <f t="shared" ca="1" si="88"/>
        <v>190243.13295565647</v>
      </c>
      <c r="V94" s="5">
        <f t="shared" ca="1" si="88"/>
        <v>172784.68642814091</v>
      </c>
      <c r="W94" s="5">
        <f t="shared" ca="1" si="88"/>
        <v>158594.76614053166</v>
      </c>
      <c r="X94" s="5">
        <f t="shared" ca="1" si="88"/>
        <v>144367.21618707341</v>
      </c>
      <c r="Y94" s="5">
        <f t="shared" ca="1" si="88"/>
        <v>130101.93677920327</v>
      </c>
      <c r="Z94" s="5">
        <f t="shared" ca="1" si="88"/>
        <v>115798.82786373328</v>
      </c>
      <c r="AA94" s="5">
        <f t="shared" ca="1" si="88"/>
        <v>101457.7891221485</v>
      </c>
      <c r="AB94" s="5">
        <f t="shared" ca="1" si="88"/>
        <v>87078.719969903483</v>
      </c>
      <c r="AC94" s="5">
        <f t="shared" ca="1" si="88"/>
        <v>72661.519555716717</v>
      </c>
      <c r="AD94" s="5">
        <f t="shared" ca="1" si="88"/>
        <v>58206.086760863371</v>
      </c>
      <c r="AE94" s="5">
        <f t="shared" ca="1" si="88"/>
        <v>43712.320198465983</v>
      </c>
      <c r="AF94" s="5">
        <f t="shared" ca="1" si="88"/>
        <v>29180.118212783436</v>
      </c>
      <c r="AG94" s="5">
        <f t="shared" ca="1" si="88"/>
        <v>14609.37887849793</v>
      </c>
      <c r="AH94" s="5">
        <f t="shared" ca="1" si="88"/>
        <v>0</v>
      </c>
      <c r="AI94" s="5">
        <f t="shared" ca="1" si="88"/>
        <v>0</v>
      </c>
      <c r="AJ94" s="5">
        <f t="shared" ca="1" si="88"/>
        <v>0</v>
      </c>
      <c r="AK94" s="5">
        <f t="shared" ca="1" si="88"/>
        <v>0</v>
      </c>
      <c r="AL94" s="5">
        <f t="shared" ca="1" si="88"/>
        <v>0</v>
      </c>
      <c r="AM94" s="5">
        <f t="shared" ca="1" si="88"/>
        <v>0</v>
      </c>
      <c r="AN94" s="5">
        <f t="shared" ca="1" si="88"/>
        <v>0</v>
      </c>
      <c r="AO94" s="5">
        <f t="shared" ca="1" si="88"/>
        <v>0</v>
      </c>
      <c r="AP94" s="5">
        <f t="shared" ca="1" si="88"/>
        <v>0</v>
      </c>
      <c r="AQ94" s="5">
        <f t="shared" ca="1" si="88"/>
        <v>0</v>
      </c>
      <c r="AR94" s="5">
        <f t="shared" ca="1" si="88"/>
        <v>0</v>
      </c>
      <c r="AS94" s="5">
        <f t="shared" ca="1" si="88"/>
        <v>0</v>
      </c>
      <c r="AT94" s="5">
        <f t="shared" ca="1" si="88"/>
        <v>0</v>
      </c>
      <c r="AU94" s="5">
        <f t="shared" ca="1" si="88"/>
        <v>0</v>
      </c>
      <c r="AV94" s="5">
        <f t="shared" ca="1" si="88"/>
        <v>0</v>
      </c>
      <c r="AW94" s="5">
        <f t="shared" ca="1" si="88"/>
        <v>0</v>
      </c>
      <c r="AX94" s="5">
        <f t="shared" ca="1" si="88"/>
        <v>0</v>
      </c>
      <c r="AY94" s="5">
        <f t="shared" ca="1" si="88"/>
        <v>0</v>
      </c>
      <c r="AZ94" s="5">
        <f t="shared" ca="1" si="88"/>
        <v>0</v>
      </c>
      <c r="BA94" s="5">
        <f t="shared" ca="1" si="88"/>
        <v>0</v>
      </c>
      <c r="BB94" s="5">
        <f t="shared" ca="1" si="88"/>
        <v>0</v>
      </c>
      <c r="BC94" s="5">
        <f t="shared" ca="1" si="88"/>
        <v>0</v>
      </c>
      <c r="BD94" s="5">
        <f t="shared" ca="1" si="88"/>
        <v>0</v>
      </c>
      <c r="BE94" s="5">
        <f t="shared" ca="1" si="88"/>
        <v>0</v>
      </c>
      <c r="BF94" s="5">
        <f t="shared" ca="1" si="88"/>
        <v>0</v>
      </c>
      <c r="BG94" s="5">
        <f t="shared" ca="1" si="88"/>
        <v>0</v>
      </c>
      <c r="BH94" s="5">
        <f t="shared" ca="1" si="88"/>
        <v>0</v>
      </c>
      <c r="BI94" s="5">
        <f t="shared" ca="1" si="88"/>
        <v>0</v>
      </c>
      <c r="BJ94" s="5">
        <f t="shared" ca="1" si="88"/>
        <v>0</v>
      </c>
      <c r="BK94" s="5">
        <f t="shared" ca="1" si="88"/>
        <v>0</v>
      </c>
      <c r="BL94" s="5">
        <f t="shared" ca="1" si="88"/>
        <v>0</v>
      </c>
      <c r="BM94" s="5">
        <f t="shared" ca="1" si="88"/>
        <v>0</v>
      </c>
      <c r="BN94" s="5">
        <f t="shared" ca="1" si="88"/>
        <v>0</v>
      </c>
      <c r="BO94" s="5">
        <f t="shared" ca="1" si="88"/>
        <v>0</v>
      </c>
      <c r="BP94" s="5">
        <f t="shared" ca="1" si="88"/>
        <v>0</v>
      </c>
      <c r="BQ94" s="5">
        <f t="shared" ca="1" si="88"/>
        <v>0</v>
      </c>
      <c r="BR94" s="5">
        <f t="shared" ca="1" si="88"/>
        <v>0</v>
      </c>
      <c r="BS94" s="5">
        <f t="shared" ca="1" si="88"/>
        <v>0</v>
      </c>
      <c r="BT94" s="5">
        <f t="shared" ca="1" si="88"/>
        <v>0</v>
      </c>
      <c r="BU94" s="5">
        <f t="shared" ca="1" si="88"/>
        <v>0</v>
      </c>
      <c r="BV94" s="5">
        <f t="shared" ca="1" si="88"/>
        <v>0</v>
      </c>
      <c r="BW94" s="5">
        <f t="shared" ref="BW94:CA94" ca="1" si="89">BW118</f>
        <v>0</v>
      </c>
      <c r="BX94" s="5">
        <f t="shared" ca="1" si="89"/>
        <v>0</v>
      </c>
      <c r="BY94" s="5">
        <f t="shared" ca="1" si="89"/>
        <v>0</v>
      </c>
      <c r="BZ94" s="5">
        <f t="shared" ca="1" si="89"/>
        <v>0</v>
      </c>
      <c r="CA94" s="5">
        <f t="shared" ca="1" si="89"/>
        <v>0</v>
      </c>
    </row>
    <row r="95" spans="2:79" x14ac:dyDescent="0.45">
      <c r="C95" t="s">
        <v>243</v>
      </c>
      <c r="E95" t="s">
        <v>166</v>
      </c>
      <c r="H95" s="9">
        <f t="shared" ca="1" si="85"/>
        <v>27325348.161804453</v>
      </c>
      <c r="J95" s="5">
        <f>J110</f>
        <v>0</v>
      </c>
      <c r="K95" s="5">
        <f t="shared" ref="K95:BV95" ca="1" si="90">K110</f>
        <v>283332.43283253571</v>
      </c>
      <c r="L95" s="5">
        <f t="shared" ca="1" si="90"/>
        <v>368343.20644098462</v>
      </c>
      <c r="M95" s="5">
        <f t="shared" ca="1" si="90"/>
        <v>453579.41662269243</v>
      </c>
      <c r="N95" s="5">
        <f t="shared" ca="1" si="90"/>
        <v>539041.66120363341</v>
      </c>
      <c r="O95" s="5">
        <f t="shared" ca="1" si="90"/>
        <v>624730.539595132</v>
      </c>
      <c r="P95" s="5">
        <f t="shared" ca="1" si="90"/>
        <v>710646.65279806673</v>
      </c>
      <c r="Q95" s="5">
        <f t="shared" ca="1" si="90"/>
        <v>796790.60340708622</v>
      </c>
      <c r="R95" s="5">
        <f t="shared" ca="1" si="90"/>
        <v>883162.99561483425</v>
      </c>
      <c r="S95" s="5">
        <f t="shared" ca="1" si="90"/>
        <v>969764.43521618878</v>
      </c>
      <c r="T95" s="5">
        <f t="shared" ca="1" si="90"/>
        <v>1056595.52961251</v>
      </c>
      <c r="U95" s="5">
        <f t="shared" ca="1" si="90"/>
        <v>1143656.8878159008</v>
      </c>
      <c r="V95" s="5">
        <f t="shared" ca="1" si="90"/>
        <v>1230949.1204534785</v>
      </c>
      <c r="W95" s="5">
        <f t="shared" ca="1" si="90"/>
        <v>1301898.721891525</v>
      </c>
      <c r="X95" s="5">
        <f t="shared" ca="1" si="90"/>
        <v>1373036.4716588161</v>
      </c>
      <c r="Y95" s="5">
        <f t="shared" ca="1" si="90"/>
        <v>1444362.8686981667</v>
      </c>
      <c r="Z95" s="5">
        <f t="shared" ca="1" si="90"/>
        <v>1515878.4132755168</v>
      </c>
      <c r="AA95" s="5">
        <f t="shared" ca="1" si="90"/>
        <v>1587583.6069834407</v>
      </c>
      <c r="AB95" s="5">
        <f t="shared" ca="1" si="90"/>
        <v>1659478.9527446658</v>
      </c>
      <c r="AC95" s="5">
        <f t="shared" ca="1" si="90"/>
        <v>1731564.9548155996</v>
      </c>
      <c r="AD95" s="5">
        <f t="shared" ca="1" si="90"/>
        <v>1803842.1187898663</v>
      </c>
      <c r="AE95" s="5">
        <f t="shared" ca="1" si="90"/>
        <v>1876310.9516018531</v>
      </c>
      <c r="AF95" s="5">
        <f t="shared" ca="1" si="90"/>
        <v>1948971.9615302659</v>
      </c>
      <c r="AG95" s="5">
        <f t="shared" ca="1" si="90"/>
        <v>2021825.6582016936</v>
      </c>
      <c r="AH95" s="5">
        <f t="shared" ca="1" si="90"/>
        <v>0</v>
      </c>
      <c r="AI95" s="5">
        <f t="shared" ca="1" si="90"/>
        <v>0</v>
      </c>
      <c r="AJ95" s="5">
        <f t="shared" ca="1" si="90"/>
        <v>0</v>
      </c>
      <c r="AK95" s="5">
        <f t="shared" ca="1" si="90"/>
        <v>0</v>
      </c>
      <c r="AL95" s="5">
        <f t="shared" ca="1" si="90"/>
        <v>0</v>
      </c>
      <c r="AM95" s="5">
        <f t="shared" ca="1" si="90"/>
        <v>0</v>
      </c>
      <c r="AN95" s="5">
        <f t="shared" ca="1" si="90"/>
        <v>0</v>
      </c>
      <c r="AO95" s="5">
        <f t="shared" ca="1" si="90"/>
        <v>0</v>
      </c>
      <c r="AP95" s="5">
        <f t="shared" ca="1" si="90"/>
        <v>0</v>
      </c>
      <c r="AQ95" s="5">
        <f t="shared" ca="1" si="90"/>
        <v>0</v>
      </c>
      <c r="AR95" s="5">
        <f t="shared" ca="1" si="90"/>
        <v>0</v>
      </c>
      <c r="AS95" s="5">
        <f t="shared" ca="1" si="90"/>
        <v>0</v>
      </c>
      <c r="AT95" s="5">
        <f t="shared" ca="1" si="90"/>
        <v>0</v>
      </c>
      <c r="AU95" s="5">
        <f t="shared" ca="1" si="90"/>
        <v>0</v>
      </c>
      <c r="AV95" s="5">
        <f t="shared" ca="1" si="90"/>
        <v>0</v>
      </c>
      <c r="AW95" s="5">
        <f t="shared" ca="1" si="90"/>
        <v>0</v>
      </c>
      <c r="AX95" s="5">
        <f t="shared" ca="1" si="90"/>
        <v>0</v>
      </c>
      <c r="AY95" s="5">
        <f t="shared" ca="1" si="90"/>
        <v>0</v>
      </c>
      <c r="AZ95" s="5">
        <f t="shared" ca="1" si="90"/>
        <v>0</v>
      </c>
      <c r="BA95" s="5">
        <f t="shared" ca="1" si="90"/>
        <v>0</v>
      </c>
      <c r="BB95" s="5">
        <f t="shared" ca="1" si="90"/>
        <v>0</v>
      </c>
      <c r="BC95" s="5">
        <f t="shared" ca="1" si="90"/>
        <v>0</v>
      </c>
      <c r="BD95" s="5">
        <f t="shared" ca="1" si="90"/>
        <v>0</v>
      </c>
      <c r="BE95" s="5">
        <f t="shared" ca="1" si="90"/>
        <v>0</v>
      </c>
      <c r="BF95" s="5">
        <f t="shared" ca="1" si="90"/>
        <v>0</v>
      </c>
      <c r="BG95" s="5">
        <f t="shared" ca="1" si="90"/>
        <v>0</v>
      </c>
      <c r="BH95" s="5">
        <f t="shared" ca="1" si="90"/>
        <v>0</v>
      </c>
      <c r="BI95" s="5">
        <f t="shared" ca="1" si="90"/>
        <v>0</v>
      </c>
      <c r="BJ95" s="5">
        <f t="shared" ca="1" si="90"/>
        <v>0</v>
      </c>
      <c r="BK95" s="5">
        <f t="shared" ca="1" si="90"/>
        <v>0</v>
      </c>
      <c r="BL95" s="5">
        <f t="shared" ca="1" si="90"/>
        <v>0</v>
      </c>
      <c r="BM95" s="5">
        <f t="shared" ca="1" si="90"/>
        <v>0</v>
      </c>
      <c r="BN95" s="5">
        <f t="shared" ca="1" si="90"/>
        <v>0</v>
      </c>
      <c r="BO95" s="5">
        <f t="shared" ca="1" si="90"/>
        <v>0</v>
      </c>
      <c r="BP95" s="5">
        <f t="shared" ca="1" si="90"/>
        <v>0</v>
      </c>
      <c r="BQ95" s="5">
        <f t="shared" ca="1" si="90"/>
        <v>0</v>
      </c>
      <c r="BR95" s="5">
        <f t="shared" ca="1" si="90"/>
        <v>0</v>
      </c>
      <c r="BS95" s="5">
        <f t="shared" ca="1" si="90"/>
        <v>0</v>
      </c>
      <c r="BT95" s="5">
        <f t="shared" ca="1" si="90"/>
        <v>0</v>
      </c>
      <c r="BU95" s="5">
        <f t="shared" ca="1" si="90"/>
        <v>0</v>
      </c>
      <c r="BV95" s="5">
        <f t="shared" ca="1" si="90"/>
        <v>0</v>
      </c>
      <c r="BW95" s="5">
        <f t="shared" ref="BW95:CA95" ca="1" si="91">BW110</f>
        <v>0</v>
      </c>
      <c r="BX95" s="5">
        <f t="shared" ca="1" si="91"/>
        <v>0</v>
      </c>
      <c r="BY95" s="5">
        <f t="shared" ca="1" si="91"/>
        <v>0</v>
      </c>
      <c r="BZ95" s="5">
        <f t="shared" ca="1" si="91"/>
        <v>0</v>
      </c>
      <c r="CA95" s="5">
        <f t="shared" ca="1" si="91"/>
        <v>0</v>
      </c>
    </row>
    <row r="96" spans="2:79" x14ac:dyDescent="0.45">
      <c r="D96" s="27" t="s">
        <v>244</v>
      </c>
      <c r="E96" s="27" t="s">
        <v>166</v>
      </c>
      <c r="F96" s="27"/>
      <c r="G96" s="27"/>
      <c r="H96" s="29">
        <f ca="1">SUM(J96:CA96)</f>
        <v>631971055.03434777</v>
      </c>
      <c r="I96" s="27"/>
      <c r="J96" s="30">
        <f ca="1">SUM(J92:J95)</f>
        <v>85474362.762970909</v>
      </c>
      <c r="K96" s="30">
        <f t="shared" ref="K96:BV96" ca="1" si="92">SUM(K92:K95)</f>
        <v>25645640.456784863</v>
      </c>
      <c r="L96" s="30">
        <f t="shared" ca="1" si="92"/>
        <v>25713649.075671624</v>
      </c>
      <c r="M96" s="30">
        <f t="shared" ca="1" si="92"/>
        <v>25781838.043816987</v>
      </c>
      <c r="N96" s="30">
        <f t="shared" ca="1" si="92"/>
        <v>25850207.839481745</v>
      </c>
      <c r="O96" s="30">
        <f t="shared" ca="1" si="92"/>
        <v>25918758.942194942</v>
      </c>
      <c r="P96" s="30">
        <f t="shared" ca="1" si="92"/>
        <v>25987491.83275729</v>
      </c>
      <c r="Q96" s="30">
        <f t="shared" ca="1" si="92"/>
        <v>26056406.993244503</v>
      </c>
      <c r="R96" s="30">
        <f t="shared" ca="1" si="92"/>
        <v>26125504.907010704</v>
      </c>
      <c r="S96" s="30">
        <f t="shared" ca="1" si="92"/>
        <v>26194786.058691788</v>
      </c>
      <c r="T96" s="30">
        <f t="shared" ca="1" si="92"/>
        <v>26264250.934208848</v>
      </c>
      <c r="U96" s="30">
        <f t="shared" ca="1" si="92"/>
        <v>26333900.020771556</v>
      </c>
      <c r="V96" s="30">
        <f t="shared" ca="1" si="92"/>
        <v>21403733.806881618</v>
      </c>
      <c r="W96" s="30">
        <f t="shared" ca="1" si="92"/>
        <v>21460493.488032058</v>
      </c>
      <c r="X96" s="30">
        <f t="shared" ca="1" si="92"/>
        <v>21517403.687845889</v>
      </c>
      <c r="Y96" s="30">
        <f t="shared" ca="1" si="92"/>
        <v>21574464.805477373</v>
      </c>
      <c r="Z96" s="30">
        <f t="shared" ca="1" si="92"/>
        <v>21631677.241139252</v>
      </c>
      <c r="AA96" s="30">
        <f t="shared" ca="1" si="92"/>
        <v>21689041.396105591</v>
      </c>
      <c r="AB96" s="30">
        <f t="shared" ca="1" si="92"/>
        <v>21746557.672714569</v>
      </c>
      <c r="AC96" s="30">
        <f t="shared" ca="1" si="92"/>
        <v>21804226.474371318</v>
      </c>
      <c r="AD96" s="30">
        <f t="shared" ca="1" si="92"/>
        <v>21862048.20555073</v>
      </c>
      <c r="AE96" s="30">
        <f t="shared" ca="1" si="92"/>
        <v>21920023.271800317</v>
      </c>
      <c r="AF96" s="30">
        <f t="shared" ca="1" si="92"/>
        <v>21978152.079743046</v>
      </c>
      <c r="AG96" s="30">
        <f t="shared" ca="1" si="92"/>
        <v>22036435.037080191</v>
      </c>
      <c r="AH96" s="30">
        <f t="shared" ca="1" si="92"/>
        <v>0</v>
      </c>
      <c r="AI96" s="30">
        <f t="shared" ca="1" si="92"/>
        <v>0</v>
      </c>
      <c r="AJ96" s="30">
        <f t="shared" ca="1" si="92"/>
        <v>0</v>
      </c>
      <c r="AK96" s="30">
        <f t="shared" ca="1" si="92"/>
        <v>0</v>
      </c>
      <c r="AL96" s="30">
        <f t="shared" ca="1" si="92"/>
        <v>0</v>
      </c>
      <c r="AM96" s="30">
        <f t="shared" ca="1" si="92"/>
        <v>0</v>
      </c>
      <c r="AN96" s="30">
        <f t="shared" ca="1" si="92"/>
        <v>0</v>
      </c>
      <c r="AO96" s="30">
        <f t="shared" ca="1" si="92"/>
        <v>0</v>
      </c>
      <c r="AP96" s="30">
        <f t="shared" ca="1" si="92"/>
        <v>0</v>
      </c>
      <c r="AQ96" s="30">
        <f t="shared" ca="1" si="92"/>
        <v>0</v>
      </c>
      <c r="AR96" s="30">
        <f t="shared" ca="1" si="92"/>
        <v>0</v>
      </c>
      <c r="AS96" s="30">
        <f t="shared" ca="1" si="92"/>
        <v>0</v>
      </c>
      <c r="AT96" s="30">
        <f t="shared" ca="1" si="92"/>
        <v>0</v>
      </c>
      <c r="AU96" s="30">
        <f t="shared" ca="1" si="92"/>
        <v>0</v>
      </c>
      <c r="AV96" s="30">
        <f t="shared" ca="1" si="92"/>
        <v>0</v>
      </c>
      <c r="AW96" s="30">
        <f t="shared" ca="1" si="92"/>
        <v>0</v>
      </c>
      <c r="AX96" s="30">
        <f t="shared" ca="1" si="92"/>
        <v>0</v>
      </c>
      <c r="AY96" s="30">
        <f t="shared" ca="1" si="92"/>
        <v>0</v>
      </c>
      <c r="AZ96" s="30">
        <f t="shared" ca="1" si="92"/>
        <v>0</v>
      </c>
      <c r="BA96" s="30">
        <f t="shared" ca="1" si="92"/>
        <v>0</v>
      </c>
      <c r="BB96" s="30">
        <f t="shared" ca="1" si="92"/>
        <v>0</v>
      </c>
      <c r="BC96" s="30">
        <f t="shared" ca="1" si="92"/>
        <v>0</v>
      </c>
      <c r="BD96" s="30">
        <f t="shared" ca="1" si="92"/>
        <v>0</v>
      </c>
      <c r="BE96" s="30">
        <f t="shared" ca="1" si="92"/>
        <v>0</v>
      </c>
      <c r="BF96" s="30">
        <f t="shared" ca="1" si="92"/>
        <v>0</v>
      </c>
      <c r="BG96" s="30">
        <f t="shared" ca="1" si="92"/>
        <v>0</v>
      </c>
      <c r="BH96" s="30">
        <f t="shared" ca="1" si="92"/>
        <v>0</v>
      </c>
      <c r="BI96" s="30">
        <f t="shared" ca="1" si="92"/>
        <v>0</v>
      </c>
      <c r="BJ96" s="30">
        <f t="shared" ca="1" si="92"/>
        <v>0</v>
      </c>
      <c r="BK96" s="30">
        <f t="shared" ca="1" si="92"/>
        <v>0</v>
      </c>
      <c r="BL96" s="30">
        <f t="shared" ca="1" si="92"/>
        <v>0</v>
      </c>
      <c r="BM96" s="30">
        <f t="shared" ca="1" si="92"/>
        <v>0</v>
      </c>
      <c r="BN96" s="30">
        <f t="shared" ca="1" si="92"/>
        <v>0</v>
      </c>
      <c r="BO96" s="30">
        <f t="shared" ca="1" si="92"/>
        <v>0</v>
      </c>
      <c r="BP96" s="30">
        <f t="shared" ca="1" si="92"/>
        <v>0</v>
      </c>
      <c r="BQ96" s="30">
        <f t="shared" ca="1" si="92"/>
        <v>0</v>
      </c>
      <c r="BR96" s="30">
        <f t="shared" ca="1" si="92"/>
        <v>0</v>
      </c>
      <c r="BS96" s="30">
        <f t="shared" ca="1" si="92"/>
        <v>0</v>
      </c>
      <c r="BT96" s="30">
        <f t="shared" ca="1" si="92"/>
        <v>0</v>
      </c>
      <c r="BU96" s="30">
        <f t="shared" ca="1" si="92"/>
        <v>0</v>
      </c>
      <c r="BV96" s="30">
        <f t="shared" ca="1" si="92"/>
        <v>0</v>
      </c>
      <c r="BW96" s="30">
        <f t="shared" ref="BW96:CA96" ca="1" si="93">SUM(BW92:BW95)</f>
        <v>0</v>
      </c>
      <c r="BX96" s="30">
        <f t="shared" ca="1" si="93"/>
        <v>0</v>
      </c>
      <c r="BY96" s="30">
        <f t="shared" ca="1" si="93"/>
        <v>0</v>
      </c>
      <c r="BZ96" s="30">
        <f t="shared" ca="1" si="93"/>
        <v>0</v>
      </c>
      <c r="CA96" s="30">
        <f t="shared" ca="1" si="93"/>
        <v>0</v>
      </c>
    </row>
    <row r="98" spans="2:79" x14ac:dyDescent="0.45">
      <c r="C98" t="s">
        <v>245</v>
      </c>
      <c r="E98" t="s">
        <v>166</v>
      </c>
      <c r="H98" s="7">
        <f ca="1">H85</f>
        <v>0.79555765824635483</v>
      </c>
      <c r="J98" s="5">
        <f ca="1">J96*$H$98</f>
        <v>67999783.879808575</v>
      </c>
      <c r="K98" s="5">
        <f t="shared" ref="K98:BV98" ca="1" si="94">K96*$H$98</f>
        <v>20402585.666027743</v>
      </c>
      <c r="L98" s="5">
        <f t="shared" ca="1" si="94"/>
        <v>20456690.443609864</v>
      </c>
      <c r="M98" s="5">
        <f t="shared" ca="1" si="94"/>
        <v>20510938.699425824</v>
      </c>
      <c r="N98" s="5">
        <f t="shared" ca="1" si="94"/>
        <v>20565330.813959662</v>
      </c>
      <c r="O98" s="5">
        <f t="shared" ca="1" si="94"/>
        <v>20619867.168704376</v>
      </c>
      <c r="P98" s="5">
        <f t="shared" ca="1" si="94"/>
        <v>20674548.146164663</v>
      </c>
      <c r="Q98" s="5">
        <f t="shared" ca="1" si="94"/>
        <v>20729374.129859541</v>
      </c>
      <c r="R98" s="5">
        <f t="shared" ca="1" si="94"/>
        <v>20784345.504325088</v>
      </c>
      <c r="S98" s="5">
        <f t="shared" ca="1" si="94"/>
        <v>20839462.655117102</v>
      </c>
      <c r="T98" s="5">
        <f t="shared" ca="1" si="94"/>
        <v>20894725.968813829</v>
      </c>
      <c r="U98" s="5">
        <f t="shared" ca="1" si="94"/>
        <v>20950135.833018653</v>
      </c>
      <c r="V98" s="5">
        <f t="shared" ca="1" si="94"/>
        <v>17027904.345131077</v>
      </c>
      <c r="W98" s="5">
        <f t="shared" ca="1" si="94"/>
        <v>17073059.94414993</v>
      </c>
      <c r="X98" s="5">
        <f t="shared" ca="1" si="94"/>
        <v>17118335.289444156</v>
      </c>
      <c r="Y98" s="5">
        <f t="shared" ca="1" si="94"/>
        <v>17163730.698563978</v>
      </c>
      <c r="Z98" s="5">
        <f t="shared" ca="1" si="94"/>
        <v>17209246.489901714</v>
      </c>
      <c r="AA98" s="5">
        <f t="shared" ca="1" si="94"/>
        <v>17254882.982694015</v>
      </c>
      <c r="AB98" s="5">
        <f t="shared" ca="1" si="94"/>
        <v>17300640.497024104</v>
      </c>
      <c r="AC98" s="5">
        <f t="shared" ca="1" si="94"/>
        <v>17346519.353824019</v>
      </c>
      <c r="AD98" s="5">
        <f t="shared" ca="1" si="94"/>
        <v>17392519.874876864</v>
      </c>
      <c r="AE98" s="5">
        <f t="shared" ca="1" si="94"/>
        <v>17438642.38281906</v>
      </c>
      <c r="AF98" s="5">
        <f t="shared" ca="1" si="94"/>
        <v>17484887.201142631</v>
      </c>
      <c r="AG98" s="5">
        <f t="shared" ca="1" si="94"/>
        <v>17531254.654197443</v>
      </c>
      <c r="AH98" s="5">
        <f t="shared" ca="1" si="94"/>
        <v>0</v>
      </c>
      <c r="AI98" s="5">
        <f t="shared" ca="1" si="94"/>
        <v>0</v>
      </c>
      <c r="AJ98" s="5">
        <f t="shared" ca="1" si="94"/>
        <v>0</v>
      </c>
      <c r="AK98" s="5">
        <f t="shared" ca="1" si="94"/>
        <v>0</v>
      </c>
      <c r="AL98" s="5">
        <f t="shared" ca="1" si="94"/>
        <v>0</v>
      </c>
      <c r="AM98" s="5">
        <f t="shared" ca="1" si="94"/>
        <v>0</v>
      </c>
      <c r="AN98" s="5">
        <f t="shared" ca="1" si="94"/>
        <v>0</v>
      </c>
      <c r="AO98" s="5">
        <f t="shared" ca="1" si="94"/>
        <v>0</v>
      </c>
      <c r="AP98" s="5">
        <f t="shared" ca="1" si="94"/>
        <v>0</v>
      </c>
      <c r="AQ98" s="5">
        <f t="shared" ca="1" si="94"/>
        <v>0</v>
      </c>
      <c r="AR98" s="5">
        <f t="shared" ca="1" si="94"/>
        <v>0</v>
      </c>
      <c r="AS98" s="5">
        <f t="shared" ca="1" si="94"/>
        <v>0</v>
      </c>
      <c r="AT98" s="5">
        <f t="shared" ca="1" si="94"/>
        <v>0</v>
      </c>
      <c r="AU98" s="5">
        <f t="shared" ca="1" si="94"/>
        <v>0</v>
      </c>
      <c r="AV98" s="5">
        <f t="shared" ca="1" si="94"/>
        <v>0</v>
      </c>
      <c r="AW98" s="5">
        <f t="shared" ca="1" si="94"/>
        <v>0</v>
      </c>
      <c r="AX98" s="5">
        <f t="shared" ca="1" si="94"/>
        <v>0</v>
      </c>
      <c r="AY98" s="5">
        <f t="shared" ca="1" si="94"/>
        <v>0</v>
      </c>
      <c r="AZ98" s="5">
        <f t="shared" ca="1" si="94"/>
        <v>0</v>
      </c>
      <c r="BA98" s="5">
        <f t="shared" ca="1" si="94"/>
        <v>0</v>
      </c>
      <c r="BB98" s="5">
        <f t="shared" ca="1" si="94"/>
        <v>0</v>
      </c>
      <c r="BC98" s="5">
        <f t="shared" ca="1" si="94"/>
        <v>0</v>
      </c>
      <c r="BD98" s="5">
        <f t="shared" ca="1" si="94"/>
        <v>0</v>
      </c>
      <c r="BE98" s="5">
        <f t="shared" ca="1" si="94"/>
        <v>0</v>
      </c>
      <c r="BF98" s="5">
        <f t="shared" ca="1" si="94"/>
        <v>0</v>
      </c>
      <c r="BG98" s="5">
        <f t="shared" ca="1" si="94"/>
        <v>0</v>
      </c>
      <c r="BH98" s="5">
        <f t="shared" ca="1" si="94"/>
        <v>0</v>
      </c>
      <c r="BI98" s="5">
        <f t="shared" ca="1" si="94"/>
        <v>0</v>
      </c>
      <c r="BJ98" s="5">
        <f t="shared" ca="1" si="94"/>
        <v>0</v>
      </c>
      <c r="BK98" s="5">
        <f t="shared" ca="1" si="94"/>
        <v>0</v>
      </c>
      <c r="BL98" s="5">
        <f t="shared" ca="1" si="94"/>
        <v>0</v>
      </c>
      <c r="BM98" s="5">
        <f t="shared" ca="1" si="94"/>
        <v>0</v>
      </c>
      <c r="BN98" s="5">
        <f t="shared" ca="1" si="94"/>
        <v>0</v>
      </c>
      <c r="BO98" s="5">
        <f t="shared" ca="1" si="94"/>
        <v>0</v>
      </c>
      <c r="BP98" s="5">
        <f t="shared" ca="1" si="94"/>
        <v>0</v>
      </c>
      <c r="BQ98" s="5">
        <f t="shared" ca="1" si="94"/>
        <v>0</v>
      </c>
      <c r="BR98" s="5">
        <f t="shared" ca="1" si="94"/>
        <v>0</v>
      </c>
      <c r="BS98" s="5">
        <f t="shared" ca="1" si="94"/>
        <v>0</v>
      </c>
      <c r="BT98" s="5">
        <f t="shared" ca="1" si="94"/>
        <v>0</v>
      </c>
      <c r="BU98" s="5">
        <f t="shared" ca="1" si="94"/>
        <v>0</v>
      </c>
      <c r="BV98" s="5">
        <f t="shared" ca="1" si="94"/>
        <v>0</v>
      </c>
      <c r="BW98" s="5">
        <f t="shared" ref="BW98:CA98" ca="1" si="95">BW96*$H$98</f>
        <v>0</v>
      </c>
      <c r="BX98" s="5">
        <f t="shared" ca="1" si="95"/>
        <v>0</v>
      </c>
      <c r="BY98" s="5">
        <f t="shared" ca="1" si="95"/>
        <v>0</v>
      </c>
      <c r="BZ98" s="5">
        <f t="shared" ca="1" si="95"/>
        <v>0</v>
      </c>
      <c r="CA98" s="5">
        <f t="shared" ca="1" si="95"/>
        <v>0</v>
      </c>
    </row>
    <row r="99" spans="2:79" x14ac:dyDescent="0.45">
      <c r="C99" t="s">
        <v>246</v>
      </c>
      <c r="E99" s="27"/>
      <c r="H99" s="7">
        <f ca="1">1-H98</f>
        <v>0.20444234175364517</v>
      </c>
      <c r="J99" s="5">
        <f ca="1">J96-J98</f>
        <v>17474578.883162335</v>
      </c>
      <c r="K99" s="5">
        <f t="shared" ref="K99:BV99" ca="1" si="96">K96-K98</f>
        <v>5243054.7907571197</v>
      </c>
      <c r="L99" s="5">
        <f t="shared" ca="1" si="96"/>
        <v>5256958.6320617609</v>
      </c>
      <c r="M99" s="5">
        <f t="shared" ca="1" si="96"/>
        <v>5270899.3443911634</v>
      </c>
      <c r="N99" s="5">
        <f t="shared" ca="1" si="96"/>
        <v>5284877.025522083</v>
      </c>
      <c r="O99" s="5">
        <f t="shared" ca="1" si="96"/>
        <v>5298891.7734905668</v>
      </c>
      <c r="P99" s="5">
        <f t="shared" ca="1" si="96"/>
        <v>5312943.6865926273</v>
      </c>
      <c r="Q99" s="5">
        <f t="shared" ca="1" si="96"/>
        <v>5327032.8633849621</v>
      </c>
      <c r="R99" s="5">
        <f t="shared" ca="1" si="96"/>
        <v>5341159.4026856162</v>
      </c>
      <c r="S99" s="5">
        <f t="shared" ca="1" si="96"/>
        <v>5355323.4035746865</v>
      </c>
      <c r="T99" s="5">
        <f t="shared" ca="1" si="96"/>
        <v>5369524.9653950185</v>
      </c>
      <c r="U99" s="5">
        <f t="shared" ca="1" si="96"/>
        <v>5383764.1877529025</v>
      </c>
      <c r="V99" s="5">
        <f t="shared" ca="1" si="96"/>
        <v>4375829.4617505409</v>
      </c>
      <c r="W99" s="5">
        <f t="shared" ca="1" si="96"/>
        <v>4387433.5438821279</v>
      </c>
      <c r="X99" s="5">
        <f t="shared" ca="1" si="96"/>
        <v>4399068.3984017335</v>
      </c>
      <c r="Y99" s="5">
        <f t="shared" ca="1" si="96"/>
        <v>4410734.1069133952</v>
      </c>
      <c r="Z99" s="5">
        <f t="shared" ca="1" si="96"/>
        <v>4422430.7512375377</v>
      </c>
      <c r="AA99" s="5">
        <f t="shared" ca="1" si="96"/>
        <v>4434158.4134115763</v>
      </c>
      <c r="AB99" s="5">
        <f t="shared" ca="1" si="96"/>
        <v>4445917.1756904647</v>
      </c>
      <c r="AC99" s="5">
        <f t="shared" ca="1" si="96"/>
        <v>4457707.1205472983</v>
      </c>
      <c r="AD99" s="5">
        <f t="shared" ca="1" si="96"/>
        <v>4469528.330673866</v>
      </c>
      <c r="AE99" s="5">
        <f t="shared" ca="1" si="96"/>
        <v>4481380.8889812566</v>
      </c>
      <c r="AF99" s="5">
        <f t="shared" ca="1" si="96"/>
        <v>4493264.8786004148</v>
      </c>
      <c r="AG99" s="5">
        <f t="shared" ca="1" si="96"/>
        <v>4505180.3828827478</v>
      </c>
      <c r="AH99" s="5">
        <f t="shared" ca="1" si="96"/>
        <v>0</v>
      </c>
      <c r="AI99" s="5">
        <f t="shared" ca="1" si="96"/>
        <v>0</v>
      </c>
      <c r="AJ99" s="5">
        <f t="shared" ca="1" si="96"/>
        <v>0</v>
      </c>
      <c r="AK99" s="5">
        <f t="shared" ca="1" si="96"/>
        <v>0</v>
      </c>
      <c r="AL99" s="5">
        <f t="shared" ca="1" si="96"/>
        <v>0</v>
      </c>
      <c r="AM99" s="5">
        <f t="shared" ca="1" si="96"/>
        <v>0</v>
      </c>
      <c r="AN99" s="5">
        <f t="shared" ca="1" si="96"/>
        <v>0</v>
      </c>
      <c r="AO99" s="5">
        <f t="shared" ca="1" si="96"/>
        <v>0</v>
      </c>
      <c r="AP99" s="5">
        <f t="shared" ca="1" si="96"/>
        <v>0</v>
      </c>
      <c r="AQ99" s="5">
        <f t="shared" ca="1" si="96"/>
        <v>0</v>
      </c>
      <c r="AR99" s="5">
        <f t="shared" ca="1" si="96"/>
        <v>0</v>
      </c>
      <c r="AS99" s="5">
        <f t="shared" ca="1" si="96"/>
        <v>0</v>
      </c>
      <c r="AT99" s="5">
        <f t="shared" ca="1" si="96"/>
        <v>0</v>
      </c>
      <c r="AU99" s="5">
        <f t="shared" ca="1" si="96"/>
        <v>0</v>
      </c>
      <c r="AV99" s="5">
        <f t="shared" ca="1" si="96"/>
        <v>0</v>
      </c>
      <c r="AW99" s="5">
        <f t="shared" ca="1" si="96"/>
        <v>0</v>
      </c>
      <c r="AX99" s="5">
        <f t="shared" ca="1" si="96"/>
        <v>0</v>
      </c>
      <c r="AY99" s="5">
        <f t="shared" ca="1" si="96"/>
        <v>0</v>
      </c>
      <c r="AZ99" s="5">
        <f t="shared" ca="1" si="96"/>
        <v>0</v>
      </c>
      <c r="BA99" s="5">
        <f t="shared" ca="1" si="96"/>
        <v>0</v>
      </c>
      <c r="BB99" s="5">
        <f t="shared" ca="1" si="96"/>
        <v>0</v>
      </c>
      <c r="BC99" s="5">
        <f t="shared" ca="1" si="96"/>
        <v>0</v>
      </c>
      <c r="BD99" s="5">
        <f t="shared" ca="1" si="96"/>
        <v>0</v>
      </c>
      <c r="BE99" s="5">
        <f t="shared" ca="1" si="96"/>
        <v>0</v>
      </c>
      <c r="BF99" s="5">
        <f t="shared" ca="1" si="96"/>
        <v>0</v>
      </c>
      <c r="BG99" s="5">
        <f t="shared" ca="1" si="96"/>
        <v>0</v>
      </c>
      <c r="BH99" s="5">
        <f t="shared" ca="1" si="96"/>
        <v>0</v>
      </c>
      <c r="BI99" s="5">
        <f t="shared" ca="1" si="96"/>
        <v>0</v>
      </c>
      <c r="BJ99" s="5">
        <f t="shared" ca="1" si="96"/>
        <v>0</v>
      </c>
      <c r="BK99" s="5">
        <f t="shared" ca="1" si="96"/>
        <v>0</v>
      </c>
      <c r="BL99" s="5">
        <f t="shared" ca="1" si="96"/>
        <v>0</v>
      </c>
      <c r="BM99" s="5">
        <f t="shared" ca="1" si="96"/>
        <v>0</v>
      </c>
      <c r="BN99" s="5">
        <f t="shared" ca="1" si="96"/>
        <v>0</v>
      </c>
      <c r="BO99" s="5">
        <f t="shared" ca="1" si="96"/>
        <v>0</v>
      </c>
      <c r="BP99" s="5">
        <f t="shared" ca="1" si="96"/>
        <v>0</v>
      </c>
      <c r="BQ99" s="5">
        <f t="shared" ca="1" si="96"/>
        <v>0</v>
      </c>
      <c r="BR99" s="5">
        <f t="shared" ca="1" si="96"/>
        <v>0</v>
      </c>
      <c r="BS99" s="5">
        <f t="shared" ca="1" si="96"/>
        <v>0</v>
      </c>
      <c r="BT99" s="5">
        <f t="shared" ca="1" si="96"/>
        <v>0</v>
      </c>
      <c r="BU99" s="5">
        <f t="shared" ca="1" si="96"/>
        <v>0</v>
      </c>
      <c r="BV99" s="5">
        <f t="shared" ca="1" si="96"/>
        <v>0</v>
      </c>
      <c r="BW99" s="5">
        <f t="shared" ref="BW99:CA99" ca="1" si="97">BW96-BW98</f>
        <v>0</v>
      </c>
      <c r="BX99" s="5">
        <f t="shared" ca="1" si="97"/>
        <v>0</v>
      </c>
      <c r="BY99" s="5">
        <f t="shared" ca="1" si="97"/>
        <v>0</v>
      </c>
      <c r="BZ99" s="5">
        <f t="shared" ca="1" si="97"/>
        <v>0</v>
      </c>
      <c r="CA99" s="5">
        <f t="shared" ca="1" si="97"/>
        <v>0</v>
      </c>
    </row>
    <row r="100" spans="2:79" x14ac:dyDescent="0.45">
      <c r="D100" s="27" t="s">
        <v>247</v>
      </c>
      <c r="E100" s="27"/>
      <c r="F100" s="27"/>
      <c r="G100" s="27"/>
      <c r="H100" s="27"/>
      <c r="I100" s="27"/>
      <c r="J100" s="30">
        <f ca="1">SUM(J98:J99)</f>
        <v>85474362.762970909</v>
      </c>
      <c r="K100" s="30">
        <f t="shared" ref="K100:BV100" ca="1" si="98">SUM(K98:K99)</f>
        <v>25645640.456784863</v>
      </c>
      <c r="L100" s="30">
        <f t="shared" ca="1" si="98"/>
        <v>25713649.075671624</v>
      </c>
      <c r="M100" s="30">
        <f t="shared" ca="1" si="98"/>
        <v>25781838.043816987</v>
      </c>
      <c r="N100" s="30">
        <f t="shared" ca="1" si="98"/>
        <v>25850207.839481745</v>
      </c>
      <c r="O100" s="30">
        <f t="shared" ca="1" si="98"/>
        <v>25918758.942194942</v>
      </c>
      <c r="P100" s="30">
        <f t="shared" ca="1" si="98"/>
        <v>25987491.83275729</v>
      </c>
      <c r="Q100" s="30">
        <f t="shared" ca="1" si="98"/>
        <v>26056406.993244503</v>
      </c>
      <c r="R100" s="30">
        <f t="shared" ca="1" si="98"/>
        <v>26125504.907010704</v>
      </c>
      <c r="S100" s="30">
        <f t="shared" ca="1" si="98"/>
        <v>26194786.058691788</v>
      </c>
      <c r="T100" s="30">
        <f t="shared" ca="1" si="98"/>
        <v>26264250.934208848</v>
      </c>
      <c r="U100" s="30">
        <f t="shared" ca="1" si="98"/>
        <v>26333900.020771556</v>
      </c>
      <c r="V100" s="30">
        <f t="shared" ca="1" si="98"/>
        <v>21403733.806881618</v>
      </c>
      <c r="W100" s="30">
        <f t="shared" ca="1" si="98"/>
        <v>21460493.488032058</v>
      </c>
      <c r="X100" s="30">
        <f t="shared" ca="1" si="98"/>
        <v>21517403.687845889</v>
      </c>
      <c r="Y100" s="30">
        <f t="shared" ca="1" si="98"/>
        <v>21574464.805477373</v>
      </c>
      <c r="Z100" s="30">
        <f t="shared" ca="1" si="98"/>
        <v>21631677.241139252</v>
      </c>
      <c r="AA100" s="30">
        <f t="shared" ca="1" si="98"/>
        <v>21689041.396105591</v>
      </c>
      <c r="AB100" s="30">
        <f t="shared" ca="1" si="98"/>
        <v>21746557.672714569</v>
      </c>
      <c r="AC100" s="30">
        <f t="shared" ca="1" si="98"/>
        <v>21804226.474371318</v>
      </c>
      <c r="AD100" s="30">
        <f t="shared" ca="1" si="98"/>
        <v>21862048.20555073</v>
      </c>
      <c r="AE100" s="30">
        <f t="shared" ca="1" si="98"/>
        <v>21920023.271800317</v>
      </c>
      <c r="AF100" s="30">
        <f t="shared" ca="1" si="98"/>
        <v>21978152.079743046</v>
      </c>
      <c r="AG100" s="30">
        <f t="shared" ca="1" si="98"/>
        <v>22036435.037080191</v>
      </c>
      <c r="AH100" s="30">
        <f t="shared" ca="1" si="98"/>
        <v>0</v>
      </c>
      <c r="AI100" s="30">
        <f t="shared" ca="1" si="98"/>
        <v>0</v>
      </c>
      <c r="AJ100" s="30">
        <f t="shared" ca="1" si="98"/>
        <v>0</v>
      </c>
      <c r="AK100" s="30">
        <f t="shared" ca="1" si="98"/>
        <v>0</v>
      </c>
      <c r="AL100" s="30">
        <f t="shared" ca="1" si="98"/>
        <v>0</v>
      </c>
      <c r="AM100" s="30">
        <f t="shared" ca="1" si="98"/>
        <v>0</v>
      </c>
      <c r="AN100" s="30">
        <f t="shared" ca="1" si="98"/>
        <v>0</v>
      </c>
      <c r="AO100" s="30">
        <f t="shared" ca="1" si="98"/>
        <v>0</v>
      </c>
      <c r="AP100" s="30">
        <f t="shared" ca="1" si="98"/>
        <v>0</v>
      </c>
      <c r="AQ100" s="30">
        <f t="shared" ca="1" si="98"/>
        <v>0</v>
      </c>
      <c r="AR100" s="30">
        <f t="shared" ca="1" si="98"/>
        <v>0</v>
      </c>
      <c r="AS100" s="30">
        <f t="shared" ca="1" si="98"/>
        <v>0</v>
      </c>
      <c r="AT100" s="30">
        <f t="shared" ca="1" si="98"/>
        <v>0</v>
      </c>
      <c r="AU100" s="30">
        <f t="shared" ca="1" si="98"/>
        <v>0</v>
      </c>
      <c r="AV100" s="30">
        <f t="shared" ca="1" si="98"/>
        <v>0</v>
      </c>
      <c r="AW100" s="30">
        <f t="shared" ca="1" si="98"/>
        <v>0</v>
      </c>
      <c r="AX100" s="30">
        <f t="shared" ca="1" si="98"/>
        <v>0</v>
      </c>
      <c r="AY100" s="30">
        <f t="shared" ca="1" si="98"/>
        <v>0</v>
      </c>
      <c r="AZ100" s="30">
        <f t="shared" ca="1" si="98"/>
        <v>0</v>
      </c>
      <c r="BA100" s="30">
        <f t="shared" ca="1" si="98"/>
        <v>0</v>
      </c>
      <c r="BB100" s="30">
        <f t="shared" ca="1" si="98"/>
        <v>0</v>
      </c>
      <c r="BC100" s="30">
        <f t="shared" ca="1" si="98"/>
        <v>0</v>
      </c>
      <c r="BD100" s="30">
        <f t="shared" ca="1" si="98"/>
        <v>0</v>
      </c>
      <c r="BE100" s="30">
        <f t="shared" ca="1" si="98"/>
        <v>0</v>
      </c>
      <c r="BF100" s="30">
        <f t="shared" ca="1" si="98"/>
        <v>0</v>
      </c>
      <c r="BG100" s="30">
        <f t="shared" ca="1" si="98"/>
        <v>0</v>
      </c>
      <c r="BH100" s="30">
        <f t="shared" ca="1" si="98"/>
        <v>0</v>
      </c>
      <c r="BI100" s="30">
        <f t="shared" ca="1" si="98"/>
        <v>0</v>
      </c>
      <c r="BJ100" s="30">
        <f t="shared" ca="1" si="98"/>
        <v>0</v>
      </c>
      <c r="BK100" s="30">
        <f t="shared" ca="1" si="98"/>
        <v>0</v>
      </c>
      <c r="BL100" s="30">
        <f t="shared" ca="1" si="98"/>
        <v>0</v>
      </c>
      <c r="BM100" s="30">
        <f t="shared" ca="1" si="98"/>
        <v>0</v>
      </c>
      <c r="BN100" s="30">
        <f t="shared" ca="1" si="98"/>
        <v>0</v>
      </c>
      <c r="BO100" s="30">
        <f t="shared" ca="1" si="98"/>
        <v>0</v>
      </c>
      <c r="BP100" s="30">
        <f t="shared" ca="1" si="98"/>
        <v>0</v>
      </c>
      <c r="BQ100" s="30">
        <f t="shared" ca="1" si="98"/>
        <v>0</v>
      </c>
      <c r="BR100" s="30">
        <f t="shared" ca="1" si="98"/>
        <v>0</v>
      </c>
      <c r="BS100" s="30">
        <f t="shared" ca="1" si="98"/>
        <v>0</v>
      </c>
      <c r="BT100" s="30">
        <f t="shared" ca="1" si="98"/>
        <v>0</v>
      </c>
      <c r="BU100" s="30">
        <f t="shared" ca="1" si="98"/>
        <v>0</v>
      </c>
      <c r="BV100" s="30">
        <f t="shared" ca="1" si="98"/>
        <v>0</v>
      </c>
      <c r="BW100" s="30">
        <f t="shared" ref="BW100:CA100" ca="1" si="99">SUM(BW98:BW99)</f>
        <v>0</v>
      </c>
      <c r="BX100" s="30">
        <f t="shared" ca="1" si="99"/>
        <v>0</v>
      </c>
      <c r="BY100" s="30">
        <f t="shared" ca="1" si="99"/>
        <v>0</v>
      </c>
      <c r="BZ100" s="30">
        <f t="shared" ca="1" si="99"/>
        <v>0</v>
      </c>
      <c r="CA100" s="30">
        <f t="shared" ca="1" si="99"/>
        <v>0</v>
      </c>
    </row>
    <row r="101" spans="2:79" x14ac:dyDescent="0.45"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</row>
    <row r="102" spans="2:79" x14ac:dyDescent="0.45">
      <c r="B102" s="18" t="s">
        <v>258</v>
      </c>
      <c r="C102" s="18"/>
      <c r="D102" s="18"/>
      <c r="E102" s="18"/>
      <c r="F102" s="18"/>
      <c r="G102" s="18"/>
      <c r="H102" s="18"/>
      <c r="I102" s="18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  <c r="AA102" s="31"/>
      <c r="AB102" s="31"/>
      <c r="AC102" s="31"/>
      <c r="AD102" s="31"/>
      <c r="AE102" s="31"/>
      <c r="AF102" s="31"/>
      <c r="AG102" s="31"/>
      <c r="AH102" s="31"/>
      <c r="AI102" s="31"/>
      <c r="AJ102" s="31"/>
      <c r="AK102" s="31"/>
      <c r="AL102" s="31"/>
      <c r="AM102" s="31"/>
      <c r="AN102" s="31"/>
      <c r="AO102" s="31"/>
      <c r="AP102" s="31"/>
      <c r="AQ102" s="31"/>
      <c r="AR102" s="31"/>
      <c r="AS102" s="31"/>
      <c r="AT102" s="31"/>
      <c r="AU102" s="31"/>
      <c r="AV102" s="31"/>
      <c r="AW102" s="31"/>
      <c r="AX102" s="31"/>
      <c r="AY102" s="31"/>
      <c r="AZ102" s="31"/>
      <c r="BA102" s="31"/>
      <c r="BB102" s="31"/>
      <c r="BC102" s="31"/>
      <c r="BD102" s="31"/>
      <c r="BE102" s="31"/>
      <c r="BF102" s="31"/>
      <c r="BG102" s="31"/>
      <c r="BH102" s="31"/>
      <c r="BI102" s="31"/>
      <c r="BJ102" s="31"/>
      <c r="BK102" s="31"/>
      <c r="BL102" s="31"/>
      <c r="BM102" s="31"/>
      <c r="BN102" s="31"/>
      <c r="BO102" s="31"/>
      <c r="BP102" s="31"/>
      <c r="BQ102" s="31"/>
      <c r="BR102" s="31"/>
      <c r="BS102" s="31"/>
      <c r="BT102" s="31"/>
      <c r="BU102" s="31"/>
      <c r="BV102" s="31"/>
      <c r="BW102" s="31"/>
      <c r="BX102" s="31"/>
      <c r="BY102" s="31"/>
      <c r="BZ102" s="31"/>
      <c r="CA102" s="31"/>
    </row>
    <row r="103" spans="2:79" x14ac:dyDescent="0.45">
      <c r="C103" t="s">
        <v>259</v>
      </c>
      <c r="J103" s="5">
        <f>I106</f>
        <v>0</v>
      </c>
      <c r="K103" s="5">
        <f t="shared" ref="K103:BV103" ca="1" si="100">J106</f>
        <v>67999783.879808575</v>
      </c>
      <c r="L103" s="5">
        <f t="shared" ca="1" si="100"/>
        <v>88402369.545836315</v>
      </c>
      <c r="M103" s="5">
        <f t="shared" ca="1" si="100"/>
        <v>108859059.98944618</v>
      </c>
      <c r="N103" s="5">
        <f t="shared" ca="1" si="100"/>
        <v>129369998.68887201</v>
      </c>
      <c r="O103" s="5">
        <f t="shared" ca="1" si="100"/>
        <v>149935329.50283167</v>
      </c>
      <c r="P103" s="5">
        <f t="shared" ca="1" si="100"/>
        <v>170555196.67153603</v>
      </c>
      <c r="Q103" s="5">
        <f t="shared" ca="1" si="100"/>
        <v>191229744.81770068</v>
      </c>
      <c r="R103" s="5">
        <f t="shared" ca="1" si="100"/>
        <v>211959118.94756022</v>
      </c>
      <c r="S103" s="5">
        <f t="shared" ca="1" si="100"/>
        <v>232743464.45188531</v>
      </c>
      <c r="T103" s="5">
        <f t="shared" ca="1" si="100"/>
        <v>253582927.10700241</v>
      </c>
      <c r="U103" s="5">
        <f t="shared" ca="1" si="100"/>
        <v>274477653.07581621</v>
      </c>
      <c r="V103" s="5">
        <f t="shared" ca="1" si="100"/>
        <v>295427788.90883487</v>
      </c>
      <c r="W103" s="5">
        <f t="shared" ca="1" si="100"/>
        <v>312455693.25396597</v>
      </c>
      <c r="X103" s="5">
        <f t="shared" ca="1" si="100"/>
        <v>329528753.19811589</v>
      </c>
      <c r="Y103" s="5">
        <f t="shared" ca="1" si="100"/>
        <v>346647088.48756003</v>
      </c>
      <c r="Z103" s="5">
        <f t="shared" ca="1" si="100"/>
        <v>363810819.18612403</v>
      </c>
      <c r="AA103" s="5">
        <f t="shared" ca="1" si="100"/>
        <v>381020065.67602575</v>
      </c>
      <c r="AB103" s="5">
        <f t="shared" ca="1" si="100"/>
        <v>398274948.65871978</v>
      </c>
      <c r="AC103" s="5">
        <f t="shared" ca="1" si="100"/>
        <v>415575589.1557439</v>
      </c>
      <c r="AD103" s="5">
        <f t="shared" ca="1" si="100"/>
        <v>432922108.50956792</v>
      </c>
      <c r="AE103" s="5">
        <f t="shared" ca="1" si="100"/>
        <v>450314628.38444477</v>
      </c>
      <c r="AF103" s="5">
        <f t="shared" ca="1" si="100"/>
        <v>467753270.76726383</v>
      </c>
      <c r="AG103" s="5">
        <f t="shared" ca="1" si="100"/>
        <v>485238157.96840644</v>
      </c>
      <c r="AH103" s="5">
        <f t="shared" ca="1" si="100"/>
        <v>502769412.62260389</v>
      </c>
      <c r="AI103" s="5">
        <f t="shared" ca="1" si="100"/>
        <v>486033299.16651881</v>
      </c>
      <c r="AJ103" s="5">
        <f t="shared" ca="1" si="100"/>
        <v>467702627.725528</v>
      </c>
      <c r="AK103" s="5">
        <f t="shared" ca="1" si="100"/>
        <v>449565767.59439147</v>
      </c>
      <c r="AL103" s="5">
        <f t="shared" ca="1" si="100"/>
        <v>429774246.9327603</v>
      </c>
      <c r="AM103" s="5">
        <f t="shared" ca="1" si="100"/>
        <v>410151998.30286437</v>
      </c>
      <c r="AN103" s="5">
        <f t="shared" ca="1" si="100"/>
        <v>388812243.45432442</v>
      </c>
      <c r="AO103" s="5">
        <f t="shared" ca="1" si="100"/>
        <v>367389889.1008929</v>
      </c>
      <c r="AP103" s="5">
        <f t="shared" ca="1" si="100"/>
        <v>344404119.31881756</v>
      </c>
      <c r="AQ103" s="5">
        <f t="shared" ca="1" si="100"/>
        <v>321532635.38041031</v>
      </c>
      <c r="AR103" s="5">
        <f t="shared" ca="1" si="100"/>
        <v>296809047.99674964</v>
      </c>
      <c r="AS103" s="5">
        <f t="shared" ca="1" si="100"/>
        <v>272169204.26892292</v>
      </c>
      <c r="AT103" s="5">
        <f t="shared" ca="1" si="100"/>
        <v>245605360.19243747</v>
      </c>
      <c r="AU103" s="5">
        <f t="shared" ca="1" si="100"/>
        <v>219092479.18797597</v>
      </c>
      <c r="AV103" s="5">
        <f t="shared" ca="1" si="100"/>
        <v>190580391.79655328</v>
      </c>
      <c r="AW103" s="5">
        <f t="shared" ca="1" si="100"/>
        <v>161841245.98920137</v>
      </c>
      <c r="AX103" s="5">
        <f t="shared" ca="1" si="100"/>
        <v>131261019.45019794</v>
      </c>
      <c r="AY103" s="5">
        <f t="shared" ca="1" si="100"/>
        <v>100658798.29233605</v>
      </c>
      <c r="AZ103" s="5">
        <f t="shared" ca="1" si="100"/>
        <v>67896230.785359308</v>
      </c>
      <c r="BA103" s="5">
        <f t="shared" ca="1" si="100"/>
        <v>35071352.911440194</v>
      </c>
      <c r="BB103" s="5">
        <f t="shared" ca="1" si="100"/>
        <v>6.1839818954467773E-7</v>
      </c>
      <c r="BC103" s="5">
        <f t="shared" ca="1" si="100"/>
        <v>7.0407986640930176E-7</v>
      </c>
      <c r="BD103" s="5">
        <f t="shared" ca="1" si="100"/>
        <v>7.8277662396430969E-7</v>
      </c>
      <c r="BE103" s="5">
        <f t="shared" ca="1" si="100"/>
        <v>8.0245872959494583E-7</v>
      </c>
      <c r="BF103" s="5">
        <f t="shared" ca="1" si="100"/>
        <v>8.2859714166261259E-7</v>
      </c>
      <c r="BG103" s="5">
        <f t="shared" ca="1" si="100"/>
        <v>9.1089382083737303E-7</v>
      </c>
      <c r="BH103" s="5">
        <f t="shared" ca="1" si="100"/>
        <v>9.4596474930403946E-7</v>
      </c>
      <c r="BI103" s="5">
        <f t="shared" ca="1" si="100"/>
        <v>1.0635570419806757E-6</v>
      </c>
      <c r="BJ103" s="5">
        <f t="shared" ca="1" si="100"/>
        <v>1.2061977607902933E-6</v>
      </c>
      <c r="BK103" s="5">
        <f t="shared" ca="1" si="100"/>
        <v>1.3598877190056619E-6</v>
      </c>
      <c r="BL103" s="5">
        <f t="shared" ca="1" si="100"/>
        <v>1.4123937859703821E-6</v>
      </c>
      <c r="BM103" s="5">
        <f t="shared" ca="1" si="100"/>
        <v>1.5215645551067563E-6</v>
      </c>
      <c r="BN103" s="5">
        <f t="shared" ca="1" si="100"/>
        <v>1.8124822311176605E-6</v>
      </c>
      <c r="BO103" s="5">
        <f t="shared" ca="1" si="100"/>
        <v>2.0548720974415633E-6</v>
      </c>
      <c r="BP103" s="5">
        <f t="shared" ca="1" si="100"/>
        <v>2.0824187254966093E-6</v>
      </c>
      <c r="BQ103" s="5">
        <f t="shared" ca="1" si="100"/>
        <v>2.1789121555957532E-6</v>
      </c>
      <c r="BR103" s="5">
        <f t="shared" ca="1" si="100"/>
        <v>2.2938144716317765E-6</v>
      </c>
      <c r="BS103" s="5">
        <f t="shared" ca="1" si="100"/>
        <v>2.2622744145337494E-6</v>
      </c>
      <c r="BT103" s="5">
        <f t="shared" ca="1" si="100"/>
        <v>2.1349219605326653E-6</v>
      </c>
      <c r="BU103" s="5">
        <f t="shared" ca="1" si="100"/>
        <v>1.8680701032280922E-6</v>
      </c>
      <c r="BV103" s="5">
        <f t="shared" ca="1" si="100"/>
        <v>1.4025717973709115E-6</v>
      </c>
      <c r="BW103" s="5">
        <f t="shared" ref="BW103:CA103" ca="1" si="101">BV106</f>
        <v>7.2270631790161133E-7</v>
      </c>
      <c r="BX103" s="5">
        <f t="shared" ca="1" si="101"/>
        <v>0</v>
      </c>
      <c r="BY103" s="5">
        <f t="shared" ca="1" si="101"/>
        <v>0</v>
      </c>
      <c r="BZ103" s="5">
        <f t="shared" ca="1" si="101"/>
        <v>0</v>
      </c>
      <c r="CA103" s="5">
        <f t="shared" ca="1" si="101"/>
        <v>0</v>
      </c>
    </row>
    <row r="104" spans="2:79" x14ac:dyDescent="0.45">
      <c r="C104" t="s">
        <v>260</v>
      </c>
      <c r="H104" s="9">
        <f ca="1">SUM(J104:CA104)</f>
        <v>502769412.62260389</v>
      </c>
      <c r="J104" s="5">
        <f ca="1">J98</f>
        <v>67999783.879808575</v>
      </c>
      <c r="K104" s="5">
        <f t="shared" ref="K104:BV104" ca="1" si="102">K98</f>
        <v>20402585.666027743</v>
      </c>
      <c r="L104" s="5">
        <f t="shared" ca="1" si="102"/>
        <v>20456690.443609864</v>
      </c>
      <c r="M104" s="5">
        <f t="shared" ca="1" si="102"/>
        <v>20510938.699425824</v>
      </c>
      <c r="N104" s="5">
        <f t="shared" ca="1" si="102"/>
        <v>20565330.813959662</v>
      </c>
      <c r="O104" s="5">
        <f t="shared" ca="1" si="102"/>
        <v>20619867.168704376</v>
      </c>
      <c r="P104" s="5">
        <f t="shared" ca="1" si="102"/>
        <v>20674548.146164663</v>
      </c>
      <c r="Q104" s="5">
        <f t="shared" ca="1" si="102"/>
        <v>20729374.129859541</v>
      </c>
      <c r="R104" s="5">
        <f t="shared" ca="1" si="102"/>
        <v>20784345.504325088</v>
      </c>
      <c r="S104" s="5">
        <f t="shared" ca="1" si="102"/>
        <v>20839462.655117102</v>
      </c>
      <c r="T104" s="5">
        <f t="shared" ca="1" si="102"/>
        <v>20894725.968813829</v>
      </c>
      <c r="U104" s="5">
        <f t="shared" ca="1" si="102"/>
        <v>20950135.833018653</v>
      </c>
      <c r="V104" s="5">
        <f t="shared" ca="1" si="102"/>
        <v>17027904.345131077</v>
      </c>
      <c r="W104" s="5">
        <f t="shared" ca="1" si="102"/>
        <v>17073059.94414993</v>
      </c>
      <c r="X104" s="5">
        <f t="shared" ca="1" si="102"/>
        <v>17118335.289444156</v>
      </c>
      <c r="Y104" s="5">
        <f t="shared" ca="1" si="102"/>
        <v>17163730.698563978</v>
      </c>
      <c r="Z104" s="5">
        <f t="shared" ca="1" si="102"/>
        <v>17209246.489901714</v>
      </c>
      <c r="AA104" s="5">
        <f t="shared" ca="1" si="102"/>
        <v>17254882.982694015</v>
      </c>
      <c r="AB104" s="5">
        <f t="shared" ca="1" si="102"/>
        <v>17300640.497024104</v>
      </c>
      <c r="AC104" s="5">
        <f t="shared" ca="1" si="102"/>
        <v>17346519.353824019</v>
      </c>
      <c r="AD104" s="5">
        <f t="shared" ca="1" si="102"/>
        <v>17392519.874876864</v>
      </c>
      <c r="AE104" s="5">
        <f t="shared" ca="1" si="102"/>
        <v>17438642.38281906</v>
      </c>
      <c r="AF104" s="5">
        <f t="shared" ca="1" si="102"/>
        <v>17484887.201142631</v>
      </c>
      <c r="AG104" s="5">
        <f t="shared" ca="1" si="102"/>
        <v>17531254.654197443</v>
      </c>
      <c r="AH104" s="5">
        <f t="shared" ca="1" si="102"/>
        <v>0</v>
      </c>
      <c r="AI104" s="5">
        <f t="shared" ca="1" si="102"/>
        <v>0</v>
      </c>
      <c r="AJ104" s="5">
        <f t="shared" ca="1" si="102"/>
        <v>0</v>
      </c>
      <c r="AK104" s="5">
        <f t="shared" ca="1" si="102"/>
        <v>0</v>
      </c>
      <c r="AL104" s="5">
        <f t="shared" ca="1" si="102"/>
        <v>0</v>
      </c>
      <c r="AM104" s="5">
        <f t="shared" ca="1" si="102"/>
        <v>0</v>
      </c>
      <c r="AN104" s="5">
        <f t="shared" ca="1" si="102"/>
        <v>0</v>
      </c>
      <c r="AO104" s="5">
        <f t="shared" ca="1" si="102"/>
        <v>0</v>
      </c>
      <c r="AP104" s="5">
        <f t="shared" ca="1" si="102"/>
        <v>0</v>
      </c>
      <c r="AQ104" s="5">
        <f t="shared" ca="1" si="102"/>
        <v>0</v>
      </c>
      <c r="AR104" s="5">
        <f t="shared" ca="1" si="102"/>
        <v>0</v>
      </c>
      <c r="AS104" s="5">
        <f t="shared" ca="1" si="102"/>
        <v>0</v>
      </c>
      <c r="AT104" s="5">
        <f t="shared" ca="1" si="102"/>
        <v>0</v>
      </c>
      <c r="AU104" s="5">
        <f t="shared" ca="1" si="102"/>
        <v>0</v>
      </c>
      <c r="AV104" s="5">
        <f t="shared" ca="1" si="102"/>
        <v>0</v>
      </c>
      <c r="AW104" s="5">
        <f t="shared" ca="1" si="102"/>
        <v>0</v>
      </c>
      <c r="AX104" s="5">
        <f t="shared" ca="1" si="102"/>
        <v>0</v>
      </c>
      <c r="AY104" s="5">
        <f t="shared" ca="1" si="102"/>
        <v>0</v>
      </c>
      <c r="AZ104" s="5">
        <f t="shared" ca="1" si="102"/>
        <v>0</v>
      </c>
      <c r="BA104" s="5">
        <f t="shared" ca="1" si="102"/>
        <v>0</v>
      </c>
      <c r="BB104" s="5">
        <f t="shared" ca="1" si="102"/>
        <v>0</v>
      </c>
      <c r="BC104" s="5">
        <f t="shared" ca="1" si="102"/>
        <v>0</v>
      </c>
      <c r="BD104" s="5">
        <f t="shared" ca="1" si="102"/>
        <v>0</v>
      </c>
      <c r="BE104" s="5">
        <f t="shared" ca="1" si="102"/>
        <v>0</v>
      </c>
      <c r="BF104" s="5">
        <f t="shared" ca="1" si="102"/>
        <v>0</v>
      </c>
      <c r="BG104" s="5">
        <f t="shared" ca="1" si="102"/>
        <v>0</v>
      </c>
      <c r="BH104" s="5">
        <f t="shared" ca="1" si="102"/>
        <v>0</v>
      </c>
      <c r="BI104" s="5">
        <f t="shared" ca="1" si="102"/>
        <v>0</v>
      </c>
      <c r="BJ104" s="5">
        <f t="shared" ca="1" si="102"/>
        <v>0</v>
      </c>
      <c r="BK104" s="5">
        <f t="shared" ca="1" si="102"/>
        <v>0</v>
      </c>
      <c r="BL104" s="5">
        <f t="shared" ca="1" si="102"/>
        <v>0</v>
      </c>
      <c r="BM104" s="5">
        <f t="shared" ca="1" si="102"/>
        <v>0</v>
      </c>
      <c r="BN104" s="5">
        <f t="shared" ca="1" si="102"/>
        <v>0</v>
      </c>
      <c r="BO104" s="5">
        <f t="shared" ca="1" si="102"/>
        <v>0</v>
      </c>
      <c r="BP104" s="5">
        <f t="shared" ca="1" si="102"/>
        <v>0</v>
      </c>
      <c r="BQ104" s="5">
        <f t="shared" ca="1" si="102"/>
        <v>0</v>
      </c>
      <c r="BR104" s="5">
        <f t="shared" ca="1" si="102"/>
        <v>0</v>
      </c>
      <c r="BS104" s="5">
        <f t="shared" ca="1" si="102"/>
        <v>0</v>
      </c>
      <c r="BT104" s="5">
        <f t="shared" ca="1" si="102"/>
        <v>0</v>
      </c>
      <c r="BU104" s="5">
        <f t="shared" ca="1" si="102"/>
        <v>0</v>
      </c>
      <c r="BV104" s="5">
        <f t="shared" ca="1" si="102"/>
        <v>0</v>
      </c>
      <c r="BW104" s="5">
        <f t="shared" ref="BW104:CA104" ca="1" si="103">BW98</f>
        <v>0</v>
      </c>
      <c r="BX104" s="5">
        <f t="shared" ca="1" si="103"/>
        <v>0</v>
      </c>
      <c r="BY104" s="5">
        <f t="shared" ca="1" si="103"/>
        <v>0</v>
      </c>
      <c r="BZ104" s="5">
        <f t="shared" ca="1" si="103"/>
        <v>0</v>
      </c>
      <c r="CA104" s="5">
        <f t="shared" ca="1" si="103"/>
        <v>0</v>
      </c>
    </row>
    <row r="105" spans="2:79" x14ac:dyDescent="0.45">
      <c r="C105" t="s">
        <v>261</v>
      </c>
      <c r="H105" s="9">
        <f ca="1">SUM(J105:CA105)</f>
        <v>502769412.62260294</v>
      </c>
      <c r="J105" s="5">
        <f>MIN(J88-J111,J103)</f>
        <v>0</v>
      </c>
      <c r="K105" s="5">
        <f t="shared" ref="K105:BV105" ca="1" si="104">MIN(K88-K111,K103)</f>
        <v>0</v>
      </c>
      <c r="L105" s="5">
        <f t="shared" ca="1" si="104"/>
        <v>0</v>
      </c>
      <c r="M105" s="5">
        <f t="shared" ca="1" si="104"/>
        <v>0</v>
      </c>
      <c r="N105" s="5">
        <f t="shared" ca="1" si="104"/>
        <v>0</v>
      </c>
      <c r="O105" s="5">
        <f t="shared" ca="1" si="104"/>
        <v>0</v>
      </c>
      <c r="P105" s="5">
        <f t="shared" ca="1" si="104"/>
        <v>0</v>
      </c>
      <c r="Q105" s="5">
        <f t="shared" ca="1" si="104"/>
        <v>0</v>
      </c>
      <c r="R105" s="5">
        <f t="shared" ca="1" si="104"/>
        <v>0</v>
      </c>
      <c r="S105" s="5">
        <f t="shared" ca="1" si="104"/>
        <v>0</v>
      </c>
      <c r="T105" s="5">
        <f t="shared" ca="1" si="104"/>
        <v>0</v>
      </c>
      <c r="U105" s="5">
        <f t="shared" ca="1" si="104"/>
        <v>0</v>
      </c>
      <c r="V105" s="5">
        <f t="shared" ca="1" si="104"/>
        <v>0</v>
      </c>
      <c r="W105" s="5">
        <f t="shared" ca="1" si="104"/>
        <v>0</v>
      </c>
      <c r="X105" s="5">
        <f t="shared" ca="1" si="104"/>
        <v>0</v>
      </c>
      <c r="Y105" s="5">
        <f t="shared" ca="1" si="104"/>
        <v>0</v>
      </c>
      <c r="Z105" s="5">
        <f t="shared" ca="1" si="104"/>
        <v>0</v>
      </c>
      <c r="AA105" s="5">
        <f t="shared" ca="1" si="104"/>
        <v>0</v>
      </c>
      <c r="AB105" s="5">
        <f t="shared" ca="1" si="104"/>
        <v>0</v>
      </c>
      <c r="AC105" s="5">
        <f t="shared" ca="1" si="104"/>
        <v>0</v>
      </c>
      <c r="AD105" s="5">
        <f t="shared" ca="1" si="104"/>
        <v>0</v>
      </c>
      <c r="AE105" s="5">
        <f t="shared" ca="1" si="104"/>
        <v>0</v>
      </c>
      <c r="AF105" s="5">
        <f t="shared" ca="1" si="104"/>
        <v>0</v>
      </c>
      <c r="AG105" s="5">
        <f t="shared" ca="1" si="104"/>
        <v>0</v>
      </c>
      <c r="AH105" s="5">
        <f t="shared" ca="1" si="104"/>
        <v>16736113.456085056</v>
      </c>
      <c r="AI105" s="5">
        <f t="shared" ca="1" si="104"/>
        <v>18330671.440990791</v>
      </c>
      <c r="AJ105" s="5">
        <f t="shared" ca="1" si="104"/>
        <v>18136860.131136537</v>
      </c>
      <c r="AK105" s="5">
        <f t="shared" ca="1" si="104"/>
        <v>19791520.661631152</v>
      </c>
      <c r="AL105" s="5">
        <f t="shared" ca="1" si="104"/>
        <v>19622248.629895933</v>
      </c>
      <c r="AM105" s="5">
        <f t="shared" ca="1" si="104"/>
        <v>21339754.848539934</v>
      </c>
      <c r="AN105" s="5">
        <f t="shared" ca="1" si="104"/>
        <v>21422354.3534315</v>
      </c>
      <c r="AO105" s="5">
        <f t="shared" ca="1" si="104"/>
        <v>22985769.782075331</v>
      </c>
      <c r="AP105" s="5">
        <f t="shared" ca="1" si="104"/>
        <v>22871483.938407246</v>
      </c>
      <c r="AQ105" s="5">
        <f t="shared" ca="1" si="104"/>
        <v>24723587.383660674</v>
      </c>
      <c r="AR105" s="5">
        <f t="shared" ca="1" si="104"/>
        <v>24639843.727826722</v>
      </c>
      <c r="AS105" s="5">
        <f t="shared" ca="1" si="104"/>
        <v>26563844.076485466</v>
      </c>
      <c r="AT105" s="5">
        <f t="shared" ca="1" si="104"/>
        <v>26512881.004461493</v>
      </c>
      <c r="AU105" s="5">
        <f t="shared" ca="1" si="104"/>
        <v>28512087.391422685</v>
      </c>
      <c r="AV105" s="5">
        <f t="shared" ca="1" si="104"/>
        <v>28739145.80735191</v>
      </c>
      <c r="AW105" s="5">
        <f t="shared" ca="1" si="104"/>
        <v>30580226.539003432</v>
      </c>
      <c r="AX105" s="5">
        <f t="shared" ca="1" si="104"/>
        <v>30602221.157861885</v>
      </c>
      <c r="AY105" s="5">
        <f t="shared" ca="1" si="104"/>
        <v>32762567.506976735</v>
      </c>
      <c r="AZ105" s="5">
        <f t="shared" ca="1" si="104"/>
        <v>32824877.873919118</v>
      </c>
      <c r="BA105" s="5">
        <f t="shared" ca="1" si="104"/>
        <v>35071352.91143959</v>
      </c>
      <c r="BB105" s="5">
        <f t="shared" ca="1" si="104"/>
        <v>-1.7136335372924807E-8</v>
      </c>
      <c r="BC105" s="5">
        <f t="shared" ca="1" si="104"/>
        <v>-1.909211277961731E-8</v>
      </c>
      <c r="BD105" s="5">
        <f t="shared" ca="1" si="104"/>
        <v>-1.9570346921682358E-8</v>
      </c>
      <c r="BE105" s="5">
        <f t="shared" ca="1" si="104"/>
        <v>-2.0173256052657964E-8</v>
      </c>
      <c r="BF105" s="5">
        <f t="shared" ca="1" si="104"/>
        <v>-2.2212170442799108E-8</v>
      </c>
      <c r="BG105" s="5">
        <f t="shared" ca="1" si="104"/>
        <v>-2.3019611675408675E-8</v>
      </c>
      <c r="BH105" s="5">
        <f t="shared" ca="1" si="104"/>
        <v>-2.5874986574081057E-8</v>
      </c>
      <c r="BI105" s="5">
        <f t="shared" ca="1" si="104"/>
        <v>-2.9346332217647849E-8</v>
      </c>
      <c r="BJ105" s="5">
        <f t="shared" ca="1" si="104"/>
        <v>-3.3159949552480159E-8</v>
      </c>
      <c r="BK105" s="5">
        <f t="shared" ca="1" si="104"/>
        <v>-3.4386403970588479E-8</v>
      </c>
      <c r="BL105" s="5">
        <f t="shared" ca="1" si="104"/>
        <v>0</v>
      </c>
      <c r="BM105" s="5">
        <f t="shared" ca="1" si="104"/>
        <v>0</v>
      </c>
      <c r="BN105" s="5">
        <f t="shared" ca="1" si="104"/>
        <v>0</v>
      </c>
      <c r="BO105" s="5">
        <f t="shared" ca="1" si="104"/>
        <v>0</v>
      </c>
      <c r="BP105" s="5">
        <f t="shared" ca="1" si="104"/>
        <v>0</v>
      </c>
      <c r="BQ105" s="5">
        <f t="shared" ca="1" si="104"/>
        <v>0</v>
      </c>
      <c r="BR105" s="5">
        <f t="shared" ca="1" si="104"/>
        <v>0</v>
      </c>
      <c r="BS105" s="5">
        <f t="shared" ca="1" si="104"/>
        <v>0</v>
      </c>
      <c r="BT105" s="5">
        <f t="shared" ca="1" si="104"/>
        <v>0</v>
      </c>
      <c r="BU105" s="5">
        <f t="shared" ca="1" si="104"/>
        <v>0</v>
      </c>
      <c r="BV105" s="5">
        <f t="shared" ca="1" si="104"/>
        <v>0</v>
      </c>
      <c r="BW105" s="5">
        <f t="shared" ref="BW105:CA105" ca="1" si="105">MIN(BW88-BW111,BW103)</f>
        <v>0</v>
      </c>
      <c r="BX105" s="5">
        <f t="shared" ca="1" si="105"/>
        <v>0</v>
      </c>
      <c r="BY105" s="5">
        <f t="shared" ca="1" si="105"/>
        <v>0</v>
      </c>
      <c r="BZ105" s="5">
        <f t="shared" ca="1" si="105"/>
        <v>0</v>
      </c>
      <c r="CA105" s="5">
        <f t="shared" ca="1" si="105"/>
        <v>0</v>
      </c>
    </row>
    <row r="106" spans="2:79" x14ac:dyDescent="0.45">
      <c r="C106" s="27" t="s">
        <v>262</v>
      </c>
      <c r="D106" s="27"/>
      <c r="E106" s="27"/>
      <c r="F106" s="27"/>
      <c r="G106" s="27"/>
      <c r="H106" s="27"/>
      <c r="I106" s="27"/>
      <c r="J106" s="30">
        <f ca="1">J103+J104-J105</f>
        <v>67999783.879808575</v>
      </c>
      <c r="K106" s="30">
        <f t="shared" ref="K106:BV106" ca="1" si="106">K103+K104-K105</f>
        <v>88402369.545836315</v>
      </c>
      <c r="L106" s="30">
        <f t="shared" ca="1" si="106"/>
        <v>108859059.98944618</v>
      </c>
      <c r="M106" s="30">
        <f t="shared" ca="1" si="106"/>
        <v>129369998.68887201</v>
      </c>
      <c r="N106" s="30">
        <f t="shared" ca="1" si="106"/>
        <v>149935329.50283167</v>
      </c>
      <c r="O106" s="30">
        <f t="shared" ca="1" si="106"/>
        <v>170555196.67153603</v>
      </c>
      <c r="P106" s="30">
        <f t="shared" ca="1" si="106"/>
        <v>191229744.81770068</v>
      </c>
      <c r="Q106" s="30">
        <f t="shared" ca="1" si="106"/>
        <v>211959118.94756022</v>
      </c>
      <c r="R106" s="30">
        <f t="shared" ca="1" si="106"/>
        <v>232743464.45188531</v>
      </c>
      <c r="S106" s="30">
        <f t="shared" ca="1" si="106"/>
        <v>253582927.10700241</v>
      </c>
      <c r="T106" s="30">
        <f t="shared" ca="1" si="106"/>
        <v>274477653.07581621</v>
      </c>
      <c r="U106" s="30">
        <f t="shared" ca="1" si="106"/>
        <v>295427788.90883487</v>
      </c>
      <c r="V106" s="30">
        <f t="shared" ca="1" si="106"/>
        <v>312455693.25396597</v>
      </c>
      <c r="W106" s="30">
        <f t="shared" ca="1" si="106"/>
        <v>329528753.19811589</v>
      </c>
      <c r="X106" s="30">
        <f t="shared" ca="1" si="106"/>
        <v>346647088.48756003</v>
      </c>
      <c r="Y106" s="30">
        <f t="shared" ca="1" si="106"/>
        <v>363810819.18612403</v>
      </c>
      <c r="Z106" s="30">
        <f t="shared" ca="1" si="106"/>
        <v>381020065.67602575</v>
      </c>
      <c r="AA106" s="30">
        <f t="shared" ca="1" si="106"/>
        <v>398274948.65871978</v>
      </c>
      <c r="AB106" s="30">
        <f t="shared" ca="1" si="106"/>
        <v>415575589.1557439</v>
      </c>
      <c r="AC106" s="30">
        <f t="shared" ca="1" si="106"/>
        <v>432922108.50956792</v>
      </c>
      <c r="AD106" s="30">
        <f t="shared" ca="1" si="106"/>
        <v>450314628.38444477</v>
      </c>
      <c r="AE106" s="30">
        <f t="shared" ca="1" si="106"/>
        <v>467753270.76726383</v>
      </c>
      <c r="AF106" s="30">
        <f t="shared" ca="1" si="106"/>
        <v>485238157.96840644</v>
      </c>
      <c r="AG106" s="30">
        <f t="shared" ca="1" si="106"/>
        <v>502769412.62260389</v>
      </c>
      <c r="AH106" s="30">
        <f t="shared" ca="1" si="106"/>
        <v>486033299.16651881</v>
      </c>
      <c r="AI106" s="30">
        <f t="shared" ca="1" si="106"/>
        <v>467702627.725528</v>
      </c>
      <c r="AJ106" s="30">
        <f t="shared" ca="1" si="106"/>
        <v>449565767.59439147</v>
      </c>
      <c r="AK106" s="30">
        <f t="shared" ca="1" si="106"/>
        <v>429774246.9327603</v>
      </c>
      <c r="AL106" s="30">
        <f t="shared" ca="1" si="106"/>
        <v>410151998.30286437</v>
      </c>
      <c r="AM106" s="30">
        <f t="shared" ca="1" si="106"/>
        <v>388812243.45432442</v>
      </c>
      <c r="AN106" s="30">
        <f t="shared" ca="1" si="106"/>
        <v>367389889.1008929</v>
      </c>
      <c r="AO106" s="30">
        <f t="shared" ca="1" si="106"/>
        <v>344404119.31881756</v>
      </c>
      <c r="AP106" s="30">
        <f t="shared" ca="1" si="106"/>
        <v>321532635.38041031</v>
      </c>
      <c r="AQ106" s="30">
        <f t="shared" ca="1" si="106"/>
        <v>296809047.99674964</v>
      </c>
      <c r="AR106" s="30">
        <f t="shared" ca="1" si="106"/>
        <v>272169204.26892292</v>
      </c>
      <c r="AS106" s="30">
        <f t="shared" ca="1" si="106"/>
        <v>245605360.19243747</v>
      </c>
      <c r="AT106" s="30">
        <f t="shared" ca="1" si="106"/>
        <v>219092479.18797597</v>
      </c>
      <c r="AU106" s="30">
        <f t="shared" ca="1" si="106"/>
        <v>190580391.79655328</v>
      </c>
      <c r="AV106" s="30">
        <f t="shared" ca="1" si="106"/>
        <v>161841245.98920137</v>
      </c>
      <c r="AW106" s="30">
        <f t="shared" ca="1" si="106"/>
        <v>131261019.45019794</v>
      </c>
      <c r="AX106" s="30">
        <f t="shared" ca="1" si="106"/>
        <v>100658798.29233605</v>
      </c>
      <c r="AY106" s="30">
        <f t="shared" ca="1" si="106"/>
        <v>67896230.785359308</v>
      </c>
      <c r="AZ106" s="30">
        <f t="shared" ca="1" si="106"/>
        <v>35071352.911440194</v>
      </c>
      <c r="BA106" s="30">
        <f t="shared" ca="1" si="106"/>
        <v>6.0349702835083008E-7</v>
      </c>
      <c r="BB106" s="30">
        <f t="shared" ca="1" si="106"/>
        <v>6.3553452491760252E-7</v>
      </c>
      <c r="BC106" s="30">
        <f t="shared" ca="1" si="106"/>
        <v>7.2317197918891907E-7</v>
      </c>
      <c r="BD106" s="30">
        <f t="shared" ca="1" si="106"/>
        <v>8.0234697088599207E-7</v>
      </c>
      <c r="BE106" s="30">
        <f t="shared" ca="1" si="106"/>
        <v>8.2263198564760375E-7</v>
      </c>
      <c r="BF106" s="30">
        <f t="shared" ca="1" si="106"/>
        <v>8.5080931210541174E-7</v>
      </c>
      <c r="BG106" s="30">
        <f t="shared" ca="1" si="106"/>
        <v>9.3391343251278166E-7</v>
      </c>
      <c r="BH106" s="30">
        <f t="shared" ca="1" si="106"/>
        <v>9.7183973587812053E-7</v>
      </c>
      <c r="BI106" s="30">
        <f t="shared" ca="1" si="106"/>
        <v>1.0929033741983236E-6</v>
      </c>
      <c r="BJ106" s="30">
        <f t="shared" ca="1" si="106"/>
        <v>1.2393577103427735E-6</v>
      </c>
      <c r="BK106" s="30">
        <f t="shared" ca="1" si="106"/>
        <v>1.3942741229762504E-6</v>
      </c>
      <c r="BL106" s="30">
        <f t="shared" ca="1" si="106"/>
        <v>1.4123937859703821E-6</v>
      </c>
      <c r="BM106" s="30">
        <f t="shared" ca="1" si="106"/>
        <v>1.5215645551067563E-6</v>
      </c>
      <c r="BN106" s="30">
        <f t="shared" ca="1" si="106"/>
        <v>1.8124822311176605E-6</v>
      </c>
      <c r="BO106" s="30">
        <f t="shared" ca="1" si="106"/>
        <v>2.0548720974415633E-6</v>
      </c>
      <c r="BP106" s="30">
        <f t="shared" ca="1" si="106"/>
        <v>2.0824187254966093E-6</v>
      </c>
      <c r="BQ106" s="30">
        <f t="shared" ca="1" si="106"/>
        <v>2.1789121555957532E-6</v>
      </c>
      <c r="BR106" s="30">
        <f t="shared" ca="1" si="106"/>
        <v>2.2938144716317765E-6</v>
      </c>
      <c r="BS106" s="30">
        <f t="shared" ca="1" si="106"/>
        <v>2.2622744145337494E-6</v>
      </c>
      <c r="BT106" s="30">
        <f t="shared" ca="1" si="106"/>
        <v>2.1349219605326653E-6</v>
      </c>
      <c r="BU106" s="30">
        <f t="shared" ca="1" si="106"/>
        <v>1.8680701032280922E-6</v>
      </c>
      <c r="BV106" s="30">
        <f t="shared" ca="1" si="106"/>
        <v>1.4025717973709115E-6</v>
      </c>
      <c r="BW106" s="30">
        <f t="shared" ref="BW106:CA106" ca="1" si="107">BW103+BW104-BW105</f>
        <v>7.2270631790161133E-7</v>
      </c>
      <c r="BX106" s="30">
        <f t="shared" ca="1" si="107"/>
        <v>0</v>
      </c>
      <c r="BY106" s="30">
        <f t="shared" ca="1" si="107"/>
        <v>0</v>
      </c>
      <c r="BZ106" s="30">
        <f t="shared" ca="1" si="107"/>
        <v>0</v>
      </c>
      <c r="CA106" s="30">
        <f t="shared" ca="1" si="107"/>
        <v>0</v>
      </c>
    </row>
    <row r="107" spans="2:79" x14ac:dyDescent="0.45"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</row>
    <row r="108" spans="2:79" x14ac:dyDescent="0.45">
      <c r="C108" t="s">
        <v>263</v>
      </c>
      <c r="F108" s="10">
        <f>F82</f>
        <v>0.05</v>
      </c>
      <c r="J108" s="5">
        <f>$F$108/12*J5</f>
        <v>4.1666666666666666E-3</v>
      </c>
      <c r="K108" s="5">
        <f t="shared" ref="K108:BV108" si="108">$F$108/12*K5</f>
        <v>4.1666666666666666E-3</v>
      </c>
      <c r="L108" s="5">
        <f t="shared" si="108"/>
        <v>4.1666666666666666E-3</v>
      </c>
      <c r="M108" s="5">
        <f t="shared" si="108"/>
        <v>4.1666666666666666E-3</v>
      </c>
      <c r="N108" s="5">
        <f t="shared" si="108"/>
        <v>4.1666666666666666E-3</v>
      </c>
      <c r="O108" s="5">
        <f t="shared" si="108"/>
        <v>4.1666666666666666E-3</v>
      </c>
      <c r="P108" s="5">
        <f t="shared" si="108"/>
        <v>4.1666666666666666E-3</v>
      </c>
      <c r="Q108" s="5">
        <f t="shared" si="108"/>
        <v>4.1666666666666666E-3</v>
      </c>
      <c r="R108" s="5">
        <f t="shared" si="108"/>
        <v>4.1666666666666666E-3</v>
      </c>
      <c r="S108" s="5">
        <f t="shared" si="108"/>
        <v>4.1666666666666666E-3</v>
      </c>
      <c r="T108" s="5">
        <f t="shared" si="108"/>
        <v>4.1666666666666666E-3</v>
      </c>
      <c r="U108" s="5">
        <f t="shared" si="108"/>
        <v>4.1666666666666666E-3</v>
      </c>
      <c r="V108" s="5">
        <f t="shared" si="108"/>
        <v>4.1666666666666666E-3</v>
      </c>
      <c r="W108" s="5">
        <f t="shared" si="108"/>
        <v>4.1666666666666666E-3</v>
      </c>
      <c r="X108" s="5">
        <f t="shared" si="108"/>
        <v>4.1666666666666666E-3</v>
      </c>
      <c r="Y108" s="5">
        <f t="shared" si="108"/>
        <v>4.1666666666666666E-3</v>
      </c>
      <c r="Z108" s="5">
        <f t="shared" si="108"/>
        <v>4.1666666666666666E-3</v>
      </c>
      <c r="AA108" s="5">
        <f t="shared" si="108"/>
        <v>4.1666666666666666E-3</v>
      </c>
      <c r="AB108" s="5">
        <f t="shared" si="108"/>
        <v>4.1666666666666666E-3</v>
      </c>
      <c r="AC108" s="5">
        <f t="shared" si="108"/>
        <v>4.1666666666666666E-3</v>
      </c>
      <c r="AD108" s="5">
        <f t="shared" si="108"/>
        <v>4.1666666666666666E-3</v>
      </c>
      <c r="AE108" s="5">
        <f t="shared" si="108"/>
        <v>4.1666666666666666E-3</v>
      </c>
      <c r="AF108" s="5">
        <f t="shared" si="108"/>
        <v>4.1666666666666666E-3</v>
      </c>
      <c r="AG108" s="5">
        <f t="shared" si="108"/>
        <v>4.1666666666666666E-3</v>
      </c>
      <c r="AH108" s="5">
        <f t="shared" si="108"/>
        <v>2.5000000000000001E-2</v>
      </c>
      <c r="AI108" s="5">
        <f t="shared" si="108"/>
        <v>2.5000000000000001E-2</v>
      </c>
      <c r="AJ108" s="5">
        <f t="shared" si="108"/>
        <v>2.5000000000000001E-2</v>
      </c>
      <c r="AK108" s="5">
        <f t="shared" si="108"/>
        <v>2.5000000000000001E-2</v>
      </c>
      <c r="AL108" s="5">
        <f t="shared" si="108"/>
        <v>2.5000000000000001E-2</v>
      </c>
      <c r="AM108" s="5">
        <f t="shared" si="108"/>
        <v>2.5000000000000001E-2</v>
      </c>
      <c r="AN108" s="5">
        <f t="shared" si="108"/>
        <v>2.5000000000000001E-2</v>
      </c>
      <c r="AO108" s="5">
        <f t="shared" si="108"/>
        <v>2.5000000000000001E-2</v>
      </c>
      <c r="AP108" s="5">
        <f t="shared" si="108"/>
        <v>2.5000000000000001E-2</v>
      </c>
      <c r="AQ108" s="5">
        <f t="shared" si="108"/>
        <v>2.5000000000000001E-2</v>
      </c>
      <c r="AR108" s="5">
        <f t="shared" si="108"/>
        <v>2.5000000000000001E-2</v>
      </c>
      <c r="AS108" s="5">
        <f t="shared" si="108"/>
        <v>2.5000000000000001E-2</v>
      </c>
      <c r="AT108" s="5">
        <f t="shared" si="108"/>
        <v>2.5000000000000001E-2</v>
      </c>
      <c r="AU108" s="5">
        <f t="shared" si="108"/>
        <v>2.5000000000000001E-2</v>
      </c>
      <c r="AV108" s="5">
        <f t="shared" si="108"/>
        <v>2.5000000000000001E-2</v>
      </c>
      <c r="AW108" s="5">
        <f t="shared" si="108"/>
        <v>2.5000000000000001E-2</v>
      </c>
      <c r="AX108" s="5">
        <f t="shared" si="108"/>
        <v>2.5000000000000001E-2</v>
      </c>
      <c r="AY108" s="5">
        <f t="shared" si="108"/>
        <v>2.5000000000000001E-2</v>
      </c>
      <c r="AZ108" s="5">
        <f t="shared" si="108"/>
        <v>2.5000000000000001E-2</v>
      </c>
      <c r="BA108" s="5">
        <f t="shared" si="108"/>
        <v>2.5000000000000001E-2</v>
      </c>
      <c r="BB108" s="5">
        <f t="shared" si="108"/>
        <v>2.5000000000000001E-2</v>
      </c>
      <c r="BC108" s="5">
        <f t="shared" si="108"/>
        <v>2.5000000000000001E-2</v>
      </c>
      <c r="BD108" s="5">
        <f t="shared" si="108"/>
        <v>2.5000000000000001E-2</v>
      </c>
      <c r="BE108" s="5">
        <f t="shared" si="108"/>
        <v>2.5000000000000001E-2</v>
      </c>
      <c r="BF108" s="5">
        <f t="shared" si="108"/>
        <v>2.5000000000000001E-2</v>
      </c>
      <c r="BG108" s="5">
        <f t="shared" si="108"/>
        <v>2.5000000000000001E-2</v>
      </c>
      <c r="BH108" s="5">
        <f t="shared" si="108"/>
        <v>2.5000000000000001E-2</v>
      </c>
      <c r="BI108" s="5">
        <f t="shared" si="108"/>
        <v>2.5000000000000001E-2</v>
      </c>
      <c r="BJ108" s="5">
        <f t="shared" si="108"/>
        <v>2.5000000000000001E-2</v>
      </c>
      <c r="BK108" s="5">
        <f t="shared" si="108"/>
        <v>2.5000000000000001E-2</v>
      </c>
      <c r="BL108" s="5">
        <f t="shared" si="108"/>
        <v>2.5000000000000001E-2</v>
      </c>
      <c r="BM108" s="5">
        <f t="shared" si="108"/>
        <v>2.5000000000000001E-2</v>
      </c>
      <c r="BN108" s="5">
        <f t="shared" si="108"/>
        <v>2.5000000000000001E-2</v>
      </c>
      <c r="BO108" s="5">
        <f t="shared" si="108"/>
        <v>2.5000000000000001E-2</v>
      </c>
      <c r="BP108" s="5">
        <f t="shared" si="108"/>
        <v>2.5000000000000001E-2</v>
      </c>
      <c r="BQ108" s="5">
        <f t="shared" si="108"/>
        <v>2.5000000000000001E-2</v>
      </c>
      <c r="BR108" s="5">
        <f t="shared" si="108"/>
        <v>2.5000000000000001E-2</v>
      </c>
      <c r="BS108" s="5">
        <f t="shared" si="108"/>
        <v>2.5000000000000001E-2</v>
      </c>
      <c r="BT108" s="5">
        <f t="shared" si="108"/>
        <v>2.5000000000000001E-2</v>
      </c>
      <c r="BU108" s="5">
        <f t="shared" si="108"/>
        <v>2.5000000000000001E-2</v>
      </c>
      <c r="BV108" s="5">
        <f t="shared" si="108"/>
        <v>2.5000000000000001E-2</v>
      </c>
      <c r="BW108" s="5">
        <f t="shared" ref="BW108:CA108" si="109">$F$108/12*BW5</f>
        <v>2.5000000000000001E-2</v>
      </c>
      <c r="BX108" s="5">
        <f t="shared" si="109"/>
        <v>2.5000000000000001E-2</v>
      </c>
      <c r="BY108" s="5">
        <f t="shared" si="109"/>
        <v>2.5000000000000001E-2</v>
      </c>
      <c r="BZ108" s="5">
        <f t="shared" si="109"/>
        <v>2.5000000000000001E-2</v>
      </c>
      <c r="CA108" s="5">
        <f t="shared" si="109"/>
        <v>2.5000000000000001E-2</v>
      </c>
    </row>
    <row r="109" spans="2:79" x14ac:dyDescent="0.45">
      <c r="C109" t="s">
        <v>264</v>
      </c>
      <c r="J109" s="5">
        <f>J108*J103</f>
        <v>0</v>
      </c>
      <c r="K109" s="5">
        <f t="shared" ref="K109:BV109" ca="1" si="110">K108*K103</f>
        <v>283332.43283253571</v>
      </c>
      <c r="L109" s="5">
        <f t="shared" ca="1" si="110"/>
        <v>368343.20644098462</v>
      </c>
      <c r="M109" s="5">
        <f t="shared" ca="1" si="110"/>
        <v>453579.41662269243</v>
      </c>
      <c r="N109" s="5">
        <f t="shared" ca="1" si="110"/>
        <v>539041.66120363341</v>
      </c>
      <c r="O109" s="5">
        <f t="shared" ca="1" si="110"/>
        <v>624730.539595132</v>
      </c>
      <c r="P109" s="5">
        <f t="shared" ca="1" si="110"/>
        <v>710646.65279806673</v>
      </c>
      <c r="Q109" s="5">
        <f t="shared" ca="1" si="110"/>
        <v>796790.60340708622</v>
      </c>
      <c r="R109" s="5">
        <f t="shared" ca="1" si="110"/>
        <v>883162.99561483425</v>
      </c>
      <c r="S109" s="5">
        <f t="shared" ca="1" si="110"/>
        <v>969764.43521618878</v>
      </c>
      <c r="T109" s="5">
        <f t="shared" ca="1" si="110"/>
        <v>1056595.52961251</v>
      </c>
      <c r="U109" s="5">
        <f t="shared" ca="1" si="110"/>
        <v>1143656.8878159008</v>
      </c>
      <c r="V109" s="5">
        <f t="shared" ca="1" si="110"/>
        <v>1230949.1204534785</v>
      </c>
      <c r="W109" s="5">
        <f t="shared" ca="1" si="110"/>
        <v>1301898.721891525</v>
      </c>
      <c r="X109" s="5">
        <f t="shared" ca="1" si="110"/>
        <v>1373036.4716588161</v>
      </c>
      <c r="Y109" s="5">
        <f t="shared" ca="1" si="110"/>
        <v>1444362.8686981667</v>
      </c>
      <c r="Z109" s="5">
        <f t="shared" ca="1" si="110"/>
        <v>1515878.4132755168</v>
      </c>
      <c r="AA109" s="5">
        <f t="shared" ca="1" si="110"/>
        <v>1587583.6069834407</v>
      </c>
      <c r="AB109" s="5">
        <f t="shared" ca="1" si="110"/>
        <v>1659478.9527446658</v>
      </c>
      <c r="AC109" s="5">
        <f t="shared" ca="1" si="110"/>
        <v>1731564.9548155996</v>
      </c>
      <c r="AD109" s="5">
        <f t="shared" ca="1" si="110"/>
        <v>1803842.1187898663</v>
      </c>
      <c r="AE109" s="5">
        <f t="shared" ca="1" si="110"/>
        <v>1876310.9516018531</v>
      </c>
      <c r="AF109" s="5">
        <f t="shared" ca="1" si="110"/>
        <v>1948971.9615302659</v>
      </c>
      <c r="AG109" s="5">
        <f t="shared" ca="1" si="110"/>
        <v>2021825.6582016936</v>
      </c>
      <c r="AH109" s="5">
        <f t="shared" ca="1" si="110"/>
        <v>12569235.315565098</v>
      </c>
      <c r="AI109" s="5">
        <f t="shared" ca="1" si="110"/>
        <v>12150832.479162971</v>
      </c>
      <c r="AJ109" s="5">
        <f t="shared" ca="1" si="110"/>
        <v>11692565.693138201</v>
      </c>
      <c r="AK109" s="5">
        <f t="shared" ca="1" si="110"/>
        <v>11239144.189859787</v>
      </c>
      <c r="AL109" s="5">
        <f t="shared" ca="1" si="110"/>
        <v>10744356.173319008</v>
      </c>
      <c r="AM109" s="5">
        <f t="shared" ca="1" si="110"/>
        <v>10253799.957571611</v>
      </c>
      <c r="AN109" s="5">
        <f t="shared" ca="1" si="110"/>
        <v>9720306.0863581114</v>
      </c>
      <c r="AO109" s="5">
        <f t="shared" ca="1" si="110"/>
        <v>9184747.2275223229</v>
      </c>
      <c r="AP109" s="5">
        <f t="shared" ca="1" si="110"/>
        <v>8610102.9829704389</v>
      </c>
      <c r="AQ109" s="5">
        <f t="shared" ca="1" si="110"/>
        <v>8038315.8845102582</v>
      </c>
      <c r="AR109" s="5">
        <f t="shared" ca="1" si="110"/>
        <v>7420226.1999187414</v>
      </c>
      <c r="AS109" s="5">
        <f t="shared" ca="1" si="110"/>
        <v>6804230.1067230739</v>
      </c>
      <c r="AT109" s="5">
        <f t="shared" ca="1" si="110"/>
        <v>6140134.0048109367</v>
      </c>
      <c r="AU109" s="5">
        <f t="shared" ca="1" si="110"/>
        <v>5477311.9796993993</v>
      </c>
      <c r="AV109" s="5">
        <f t="shared" ca="1" si="110"/>
        <v>4764509.7949138321</v>
      </c>
      <c r="AW109" s="5">
        <f t="shared" ca="1" si="110"/>
        <v>4046031.1497300342</v>
      </c>
      <c r="AX109" s="5">
        <f t="shared" ca="1" si="110"/>
        <v>3281525.4862549487</v>
      </c>
      <c r="AY109" s="5">
        <f t="shared" ca="1" si="110"/>
        <v>2516469.9573084014</v>
      </c>
      <c r="AZ109" s="5">
        <f t="shared" ca="1" si="110"/>
        <v>1697405.7696339828</v>
      </c>
      <c r="BA109" s="5">
        <f t="shared" ca="1" si="110"/>
        <v>876783.82278600486</v>
      </c>
      <c r="BB109" s="5">
        <f t="shared" ca="1" si="110"/>
        <v>1.5459954738616945E-8</v>
      </c>
      <c r="BC109" s="5">
        <f t="shared" ca="1" si="110"/>
        <v>1.7601996660232546E-8</v>
      </c>
      <c r="BD109" s="5">
        <f t="shared" ca="1" si="110"/>
        <v>1.9569415599107745E-8</v>
      </c>
      <c r="BE109" s="5">
        <f t="shared" ca="1" si="110"/>
        <v>2.0061468239873646E-8</v>
      </c>
      <c r="BF109" s="5">
        <f t="shared" ca="1" si="110"/>
        <v>2.0714928541565315E-8</v>
      </c>
      <c r="BG109" s="5">
        <f t="shared" ca="1" si="110"/>
        <v>2.2772345520934326E-8</v>
      </c>
      <c r="BH109" s="5">
        <f t="shared" ca="1" si="110"/>
        <v>2.3649118732600987E-8</v>
      </c>
      <c r="BI109" s="5">
        <f t="shared" ca="1" si="110"/>
        <v>2.6588926049516895E-8</v>
      </c>
      <c r="BJ109" s="5">
        <f t="shared" ca="1" si="110"/>
        <v>3.0154944019757331E-8</v>
      </c>
      <c r="BK109" s="5">
        <f t="shared" ca="1" si="110"/>
        <v>3.399719297514155E-8</v>
      </c>
      <c r="BL109" s="5">
        <f t="shared" ca="1" si="110"/>
        <v>3.5309844649259555E-8</v>
      </c>
      <c r="BM109" s="5">
        <f t="shared" ca="1" si="110"/>
        <v>3.8039113877668912E-8</v>
      </c>
      <c r="BN109" s="5">
        <f t="shared" ca="1" si="110"/>
        <v>4.5312055777941519E-8</v>
      </c>
      <c r="BO109" s="5">
        <f t="shared" ca="1" si="110"/>
        <v>5.1371802436039083E-8</v>
      </c>
      <c r="BP109" s="5">
        <f t="shared" ca="1" si="110"/>
        <v>5.2060468137415235E-8</v>
      </c>
      <c r="BQ109" s="5">
        <f t="shared" ca="1" si="110"/>
        <v>5.4472803889893834E-8</v>
      </c>
      <c r="BR109" s="5">
        <f t="shared" ca="1" si="110"/>
        <v>5.7345361790794414E-8</v>
      </c>
      <c r="BS109" s="5">
        <f t="shared" ca="1" si="110"/>
        <v>5.6556860363343739E-8</v>
      </c>
      <c r="BT109" s="5">
        <f t="shared" ca="1" si="110"/>
        <v>5.3373049013316632E-8</v>
      </c>
      <c r="BU109" s="5">
        <f t="shared" ca="1" si="110"/>
        <v>4.6701752580702307E-8</v>
      </c>
      <c r="BV109" s="5">
        <f t="shared" ca="1" si="110"/>
        <v>3.5064294934272791E-8</v>
      </c>
      <c r="BW109" s="5">
        <f t="shared" ref="BW109:CA109" ca="1" si="111">BW108*BW103</f>
        <v>1.8067657947540285E-8</v>
      </c>
      <c r="BX109" s="5">
        <f t="shared" ca="1" si="111"/>
        <v>0</v>
      </c>
      <c r="BY109" s="5">
        <f t="shared" ca="1" si="111"/>
        <v>0</v>
      </c>
      <c r="BZ109" s="5">
        <f t="shared" ca="1" si="111"/>
        <v>0</v>
      </c>
      <c r="CA109" s="5">
        <f t="shared" ca="1" si="111"/>
        <v>0</v>
      </c>
    </row>
    <row r="110" spans="2:79" x14ac:dyDescent="0.45">
      <c r="C110" t="s">
        <v>243</v>
      </c>
      <c r="J110" s="5">
        <f>J109*J4</f>
        <v>0</v>
      </c>
      <c r="K110" s="5">
        <f t="shared" ref="K110:BV110" ca="1" si="112">K109*K4</f>
        <v>283332.43283253571</v>
      </c>
      <c r="L110" s="5">
        <f t="shared" ca="1" si="112"/>
        <v>368343.20644098462</v>
      </c>
      <c r="M110" s="5">
        <f t="shared" ca="1" si="112"/>
        <v>453579.41662269243</v>
      </c>
      <c r="N110" s="5">
        <f t="shared" ca="1" si="112"/>
        <v>539041.66120363341</v>
      </c>
      <c r="O110" s="5">
        <f t="shared" ca="1" si="112"/>
        <v>624730.539595132</v>
      </c>
      <c r="P110" s="5">
        <f t="shared" ca="1" si="112"/>
        <v>710646.65279806673</v>
      </c>
      <c r="Q110" s="5">
        <f t="shared" ca="1" si="112"/>
        <v>796790.60340708622</v>
      </c>
      <c r="R110" s="5">
        <f t="shared" ca="1" si="112"/>
        <v>883162.99561483425</v>
      </c>
      <c r="S110" s="5">
        <f t="shared" ca="1" si="112"/>
        <v>969764.43521618878</v>
      </c>
      <c r="T110" s="5">
        <f t="shared" ca="1" si="112"/>
        <v>1056595.52961251</v>
      </c>
      <c r="U110" s="5">
        <f t="shared" ca="1" si="112"/>
        <v>1143656.8878159008</v>
      </c>
      <c r="V110" s="5">
        <f t="shared" ca="1" si="112"/>
        <v>1230949.1204534785</v>
      </c>
      <c r="W110" s="5">
        <f t="shared" ca="1" si="112"/>
        <v>1301898.721891525</v>
      </c>
      <c r="X110" s="5">
        <f t="shared" ca="1" si="112"/>
        <v>1373036.4716588161</v>
      </c>
      <c r="Y110" s="5">
        <f t="shared" ca="1" si="112"/>
        <v>1444362.8686981667</v>
      </c>
      <c r="Z110" s="5">
        <f t="shared" ca="1" si="112"/>
        <v>1515878.4132755168</v>
      </c>
      <c r="AA110" s="5">
        <f t="shared" ca="1" si="112"/>
        <v>1587583.6069834407</v>
      </c>
      <c r="AB110" s="5">
        <f t="shared" ca="1" si="112"/>
        <v>1659478.9527446658</v>
      </c>
      <c r="AC110" s="5">
        <f t="shared" ca="1" si="112"/>
        <v>1731564.9548155996</v>
      </c>
      <c r="AD110" s="5">
        <f t="shared" ca="1" si="112"/>
        <v>1803842.1187898663</v>
      </c>
      <c r="AE110" s="5">
        <f t="shared" ca="1" si="112"/>
        <v>1876310.9516018531</v>
      </c>
      <c r="AF110" s="5">
        <f t="shared" ca="1" si="112"/>
        <v>1948971.9615302659</v>
      </c>
      <c r="AG110" s="5">
        <f t="shared" ca="1" si="112"/>
        <v>2021825.6582016936</v>
      </c>
      <c r="AH110" s="5">
        <f t="shared" ca="1" si="112"/>
        <v>0</v>
      </c>
      <c r="AI110" s="5">
        <f t="shared" ca="1" si="112"/>
        <v>0</v>
      </c>
      <c r="AJ110" s="5">
        <f t="shared" ca="1" si="112"/>
        <v>0</v>
      </c>
      <c r="AK110" s="5">
        <f t="shared" ca="1" si="112"/>
        <v>0</v>
      </c>
      <c r="AL110" s="5">
        <f t="shared" ca="1" si="112"/>
        <v>0</v>
      </c>
      <c r="AM110" s="5">
        <f t="shared" ca="1" si="112"/>
        <v>0</v>
      </c>
      <c r="AN110" s="5">
        <f t="shared" ca="1" si="112"/>
        <v>0</v>
      </c>
      <c r="AO110" s="5">
        <f t="shared" ca="1" si="112"/>
        <v>0</v>
      </c>
      <c r="AP110" s="5">
        <f t="shared" ca="1" si="112"/>
        <v>0</v>
      </c>
      <c r="AQ110" s="5">
        <f t="shared" ca="1" si="112"/>
        <v>0</v>
      </c>
      <c r="AR110" s="5">
        <f t="shared" ca="1" si="112"/>
        <v>0</v>
      </c>
      <c r="AS110" s="5">
        <f t="shared" ca="1" si="112"/>
        <v>0</v>
      </c>
      <c r="AT110" s="5">
        <f t="shared" ca="1" si="112"/>
        <v>0</v>
      </c>
      <c r="AU110" s="5">
        <f t="shared" ca="1" si="112"/>
        <v>0</v>
      </c>
      <c r="AV110" s="5">
        <f t="shared" ca="1" si="112"/>
        <v>0</v>
      </c>
      <c r="AW110" s="5">
        <f t="shared" ca="1" si="112"/>
        <v>0</v>
      </c>
      <c r="AX110" s="5">
        <f t="shared" ca="1" si="112"/>
        <v>0</v>
      </c>
      <c r="AY110" s="5">
        <f t="shared" ca="1" si="112"/>
        <v>0</v>
      </c>
      <c r="AZ110" s="5">
        <f t="shared" ca="1" si="112"/>
        <v>0</v>
      </c>
      <c r="BA110" s="5">
        <f t="shared" ca="1" si="112"/>
        <v>0</v>
      </c>
      <c r="BB110" s="5">
        <f t="shared" ca="1" si="112"/>
        <v>0</v>
      </c>
      <c r="BC110" s="5">
        <f t="shared" ca="1" si="112"/>
        <v>0</v>
      </c>
      <c r="BD110" s="5">
        <f t="shared" ca="1" si="112"/>
        <v>0</v>
      </c>
      <c r="BE110" s="5">
        <f t="shared" ca="1" si="112"/>
        <v>0</v>
      </c>
      <c r="BF110" s="5">
        <f t="shared" ca="1" si="112"/>
        <v>0</v>
      </c>
      <c r="BG110" s="5">
        <f t="shared" ca="1" si="112"/>
        <v>0</v>
      </c>
      <c r="BH110" s="5">
        <f t="shared" ca="1" si="112"/>
        <v>0</v>
      </c>
      <c r="BI110" s="5">
        <f t="shared" ca="1" si="112"/>
        <v>0</v>
      </c>
      <c r="BJ110" s="5">
        <f t="shared" ca="1" si="112"/>
        <v>0</v>
      </c>
      <c r="BK110" s="5">
        <f t="shared" ca="1" si="112"/>
        <v>0</v>
      </c>
      <c r="BL110" s="5">
        <f t="shared" ca="1" si="112"/>
        <v>0</v>
      </c>
      <c r="BM110" s="5">
        <f t="shared" ca="1" si="112"/>
        <v>0</v>
      </c>
      <c r="BN110" s="5">
        <f t="shared" ca="1" si="112"/>
        <v>0</v>
      </c>
      <c r="BO110" s="5">
        <f t="shared" ca="1" si="112"/>
        <v>0</v>
      </c>
      <c r="BP110" s="5">
        <f t="shared" ca="1" si="112"/>
        <v>0</v>
      </c>
      <c r="BQ110" s="5">
        <f t="shared" ca="1" si="112"/>
        <v>0</v>
      </c>
      <c r="BR110" s="5">
        <f t="shared" ca="1" si="112"/>
        <v>0</v>
      </c>
      <c r="BS110" s="5">
        <f t="shared" ca="1" si="112"/>
        <v>0</v>
      </c>
      <c r="BT110" s="5">
        <f t="shared" ca="1" si="112"/>
        <v>0</v>
      </c>
      <c r="BU110" s="5">
        <f t="shared" ca="1" si="112"/>
        <v>0</v>
      </c>
      <c r="BV110" s="5">
        <f t="shared" ca="1" si="112"/>
        <v>0</v>
      </c>
      <c r="BW110" s="5">
        <f t="shared" ref="BW110:CA110" ca="1" si="113">BW109*BW4</f>
        <v>0</v>
      </c>
      <c r="BX110" s="5">
        <f t="shared" ca="1" si="113"/>
        <v>0</v>
      </c>
      <c r="BY110" s="5">
        <f t="shared" ca="1" si="113"/>
        <v>0</v>
      </c>
      <c r="BZ110" s="5">
        <f t="shared" ca="1" si="113"/>
        <v>0</v>
      </c>
      <c r="CA110" s="5">
        <f t="shared" ca="1" si="113"/>
        <v>0</v>
      </c>
    </row>
    <row r="111" spans="2:79" x14ac:dyDescent="0.45">
      <c r="C111" t="s">
        <v>265</v>
      </c>
      <c r="J111" s="5">
        <f>J109*J12</f>
        <v>0</v>
      </c>
      <c r="K111" s="5">
        <f t="shared" ref="K111:BV111" ca="1" si="114">K109*K12</f>
        <v>0</v>
      </c>
      <c r="L111" s="5">
        <f t="shared" ca="1" si="114"/>
        <v>0</v>
      </c>
      <c r="M111" s="5">
        <f t="shared" ca="1" si="114"/>
        <v>0</v>
      </c>
      <c r="N111" s="5">
        <f t="shared" ca="1" si="114"/>
        <v>0</v>
      </c>
      <c r="O111" s="5">
        <f t="shared" ca="1" si="114"/>
        <v>0</v>
      </c>
      <c r="P111" s="5">
        <f t="shared" ca="1" si="114"/>
        <v>0</v>
      </c>
      <c r="Q111" s="5">
        <f t="shared" ca="1" si="114"/>
        <v>0</v>
      </c>
      <c r="R111" s="5">
        <f t="shared" ca="1" si="114"/>
        <v>0</v>
      </c>
      <c r="S111" s="5">
        <f t="shared" ca="1" si="114"/>
        <v>0</v>
      </c>
      <c r="T111" s="5">
        <f t="shared" ca="1" si="114"/>
        <v>0</v>
      </c>
      <c r="U111" s="5">
        <f t="shared" ca="1" si="114"/>
        <v>0</v>
      </c>
      <c r="V111" s="5">
        <f t="shared" ca="1" si="114"/>
        <v>0</v>
      </c>
      <c r="W111" s="5">
        <f t="shared" ca="1" si="114"/>
        <v>0</v>
      </c>
      <c r="X111" s="5">
        <f t="shared" ca="1" si="114"/>
        <v>0</v>
      </c>
      <c r="Y111" s="5">
        <f t="shared" ca="1" si="114"/>
        <v>0</v>
      </c>
      <c r="Z111" s="5">
        <f t="shared" ca="1" si="114"/>
        <v>0</v>
      </c>
      <c r="AA111" s="5">
        <f t="shared" ca="1" si="114"/>
        <v>0</v>
      </c>
      <c r="AB111" s="5">
        <f t="shared" ca="1" si="114"/>
        <v>0</v>
      </c>
      <c r="AC111" s="5">
        <f t="shared" ca="1" si="114"/>
        <v>0</v>
      </c>
      <c r="AD111" s="5">
        <f t="shared" ca="1" si="114"/>
        <v>0</v>
      </c>
      <c r="AE111" s="5">
        <f t="shared" ca="1" si="114"/>
        <v>0</v>
      </c>
      <c r="AF111" s="5">
        <f t="shared" ca="1" si="114"/>
        <v>0</v>
      </c>
      <c r="AG111" s="5">
        <f t="shared" ca="1" si="114"/>
        <v>0</v>
      </c>
      <c r="AH111" s="5">
        <f t="shared" ca="1" si="114"/>
        <v>12569235.315565098</v>
      </c>
      <c r="AI111" s="5">
        <f t="shared" ca="1" si="114"/>
        <v>12150832.479162971</v>
      </c>
      <c r="AJ111" s="5">
        <f t="shared" ca="1" si="114"/>
        <v>11692565.693138201</v>
      </c>
      <c r="AK111" s="5">
        <f t="shared" ca="1" si="114"/>
        <v>11239144.189859787</v>
      </c>
      <c r="AL111" s="5">
        <f t="shared" ca="1" si="114"/>
        <v>10744356.173319008</v>
      </c>
      <c r="AM111" s="5">
        <f t="shared" ca="1" si="114"/>
        <v>10253799.957571611</v>
      </c>
      <c r="AN111" s="5">
        <f t="shared" ca="1" si="114"/>
        <v>9720306.0863581114</v>
      </c>
      <c r="AO111" s="5">
        <f t="shared" ca="1" si="114"/>
        <v>9184747.2275223229</v>
      </c>
      <c r="AP111" s="5">
        <f t="shared" ca="1" si="114"/>
        <v>8610102.9829704389</v>
      </c>
      <c r="AQ111" s="5">
        <f t="shared" ca="1" si="114"/>
        <v>8038315.8845102582</v>
      </c>
      <c r="AR111" s="5">
        <f t="shared" ca="1" si="114"/>
        <v>7420226.1999187414</v>
      </c>
      <c r="AS111" s="5">
        <f t="shared" ca="1" si="114"/>
        <v>6804230.1067230739</v>
      </c>
      <c r="AT111" s="5">
        <f t="shared" ca="1" si="114"/>
        <v>6140134.0048109367</v>
      </c>
      <c r="AU111" s="5">
        <f t="shared" ca="1" si="114"/>
        <v>5477311.9796993993</v>
      </c>
      <c r="AV111" s="5">
        <f t="shared" ca="1" si="114"/>
        <v>4764509.7949138321</v>
      </c>
      <c r="AW111" s="5">
        <f t="shared" ca="1" si="114"/>
        <v>4046031.1497300342</v>
      </c>
      <c r="AX111" s="5">
        <f t="shared" ca="1" si="114"/>
        <v>3281525.4862549487</v>
      </c>
      <c r="AY111" s="5">
        <f t="shared" ca="1" si="114"/>
        <v>2516469.9573084014</v>
      </c>
      <c r="AZ111" s="5">
        <f t="shared" ca="1" si="114"/>
        <v>1697405.7696339828</v>
      </c>
      <c r="BA111" s="5">
        <f t="shared" ca="1" si="114"/>
        <v>876783.82278600486</v>
      </c>
      <c r="BB111" s="5">
        <f t="shared" ca="1" si="114"/>
        <v>1.5459954738616945E-8</v>
      </c>
      <c r="BC111" s="5">
        <f t="shared" ca="1" si="114"/>
        <v>1.7601996660232546E-8</v>
      </c>
      <c r="BD111" s="5">
        <f t="shared" ca="1" si="114"/>
        <v>1.9569415599107745E-8</v>
      </c>
      <c r="BE111" s="5">
        <f t="shared" ca="1" si="114"/>
        <v>2.0061468239873646E-8</v>
      </c>
      <c r="BF111" s="5">
        <f t="shared" ca="1" si="114"/>
        <v>2.0714928541565315E-8</v>
      </c>
      <c r="BG111" s="5">
        <f t="shared" ca="1" si="114"/>
        <v>2.2772345520934326E-8</v>
      </c>
      <c r="BH111" s="5">
        <f t="shared" ca="1" si="114"/>
        <v>2.3649118732600987E-8</v>
      </c>
      <c r="BI111" s="5">
        <f t="shared" ca="1" si="114"/>
        <v>2.6588926049516895E-8</v>
      </c>
      <c r="BJ111" s="5">
        <f t="shared" ca="1" si="114"/>
        <v>3.0154944019757331E-8</v>
      </c>
      <c r="BK111" s="5">
        <f t="shared" ca="1" si="114"/>
        <v>3.399719297514155E-8</v>
      </c>
      <c r="BL111" s="5">
        <f t="shared" ca="1" si="114"/>
        <v>0</v>
      </c>
      <c r="BM111" s="5">
        <f t="shared" ca="1" si="114"/>
        <v>0</v>
      </c>
      <c r="BN111" s="5">
        <f t="shared" ca="1" si="114"/>
        <v>0</v>
      </c>
      <c r="BO111" s="5">
        <f t="shared" ca="1" si="114"/>
        <v>0</v>
      </c>
      <c r="BP111" s="5">
        <f t="shared" ca="1" si="114"/>
        <v>0</v>
      </c>
      <c r="BQ111" s="5">
        <f t="shared" ca="1" si="114"/>
        <v>0</v>
      </c>
      <c r="BR111" s="5">
        <f t="shared" ca="1" si="114"/>
        <v>0</v>
      </c>
      <c r="BS111" s="5">
        <f t="shared" ca="1" si="114"/>
        <v>0</v>
      </c>
      <c r="BT111" s="5">
        <f t="shared" ca="1" si="114"/>
        <v>0</v>
      </c>
      <c r="BU111" s="5">
        <f t="shared" ca="1" si="114"/>
        <v>0</v>
      </c>
      <c r="BV111" s="5">
        <f t="shared" ca="1" si="114"/>
        <v>0</v>
      </c>
      <c r="BW111" s="5">
        <f t="shared" ref="BW111:CA111" ca="1" si="115">BW109*BW12</f>
        <v>0</v>
      </c>
      <c r="BX111" s="5">
        <f t="shared" ca="1" si="115"/>
        <v>0</v>
      </c>
      <c r="BY111" s="5">
        <f t="shared" ca="1" si="115"/>
        <v>0</v>
      </c>
      <c r="BZ111" s="5">
        <f t="shared" ca="1" si="115"/>
        <v>0</v>
      </c>
      <c r="CA111" s="5">
        <f t="shared" ca="1" si="115"/>
        <v>0</v>
      </c>
    </row>
    <row r="113" spans="2:79" x14ac:dyDescent="0.45">
      <c r="C113" t="s">
        <v>165</v>
      </c>
      <c r="J113" t="b">
        <f>J28</f>
        <v>1</v>
      </c>
      <c r="K113" t="b">
        <f t="shared" ref="K113:BV113" si="116">K28</f>
        <v>0</v>
      </c>
      <c r="L113" t="b">
        <f t="shared" si="116"/>
        <v>0</v>
      </c>
      <c r="M113" t="b">
        <f t="shared" si="116"/>
        <v>0</v>
      </c>
      <c r="N113" t="b">
        <f t="shared" si="116"/>
        <v>0</v>
      </c>
      <c r="O113" t="b">
        <f t="shared" si="116"/>
        <v>0</v>
      </c>
      <c r="P113" t="b">
        <f t="shared" si="116"/>
        <v>0</v>
      </c>
      <c r="Q113" t="b">
        <f t="shared" si="116"/>
        <v>0</v>
      </c>
      <c r="R113" t="b">
        <f t="shared" si="116"/>
        <v>0</v>
      </c>
      <c r="S113" t="b">
        <f t="shared" si="116"/>
        <v>0</v>
      </c>
      <c r="T113" t="b">
        <f t="shared" si="116"/>
        <v>0</v>
      </c>
      <c r="U113" t="b">
        <f t="shared" si="116"/>
        <v>0</v>
      </c>
      <c r="V113" t="b">
        <f t="shared" si="116"/>
        <v>0</v>
      </c>
      <c r="W113" t="b">
        <f t="shared" si="116"/>
        <v>0</v>
      </c>
      <c r="X113" t="b">
        <f t="shared" si="116"/>
        <v>0</v>
      </c>
      <c r="Y113" t="b">
        <f t="shared" si="116"/>
        <v>0</v>
      </c>
      <c r="Z113" t="b">
        <f t="shared" si="116"/>
        <v>0</v>
      </c>
      <c r="AA113" t="b">
        <f t="shared" si="116"/>
        <v>0</v>
      </c>
      <c r="AB113" t="b">
        <f t="shared" si="116"/>
        <v>0</v>
      </c>
      <c r="AC113" t="b">
        <f t="shared" si="116"/>
        <v>0</v>
      </c>
      <c r="AD113" t="b">
        <f t="shared" si="116"/>
        <v>0</v>
      </c>
      <c r="AE113" t="b">
        <f t="shared" si="116"/>
        <v>0</v>
      </c>
      <c r="AF113" t="b">
        <f t="shared" si="116"/>
        <v>0</v>
      </c>
      <c r="AG113" t="b">
        <f t="shared" si="116"/>
        <v>0</v>
      </c>
      <c r="AH113" t="b">
        <f t="shared" si="116"/>
        <v>0</v>
      </c>
      <c r="AI113" t="b">
        <f t="shared" si="116"/>
        <v>0</v>
      </c>
      <c r="AJ113" t="b">
        <f t="shared" si="116"/>
        <v>0</v>
      </c>
      <c r="AK113" t="b">
        <f t="shared" si="116"/>
        <v>0</v>
      </c>
      <c r="AL113" t="b">
        <f t="shared" si="116"/>
        <v>0</v>
      </c>
      <c r="AM113" t="b">
        <f t="shared" si="116"/>
        <v>0</v>
      </c>
      <c r="AN113" t="b">
        <f t="shared" si="116"/>
        <v>0</v>
      </c>
      <c r="AO113" t="b">
        <f t="shared" si="116"/>
        <v>0</v>
      </c>
      <c r="AP113" t="b">
        <f t="shared" si="116"/>
        <v>0</v>
      </c>
      <c r="AQ113" t="b">
        <f t="shared" si="116"/>
        <v>0</v>
      </c>
      <c r="AR113" t="b">
        <f t="shared" si="116"/>
        <v>0</v>
      </c>
      <c r="AS113" t="b">
        <f t="shared" si="116"/>
        <v>0</v>
      </c>
      <c r="AT113" t="b">
        <f t="shared" si="116"/>
        <v>0</v>
      </c>
      <c r="AU113" t="b">
        <f t="shared" si="116"/>
        <v>0</v>
      </c>
      <c r="AV113" t="b">
        <f t="shared" si="116"/>
        <v>0</v>
      </c>
      <c r="AW113" t="b">
        <f t="shared" si="116"/>
        <v>0</v>
      </c>
      <c r="AX113" t="b">
        <f t="shared" si="116"/>
        <v>0</v>
      </c>
      <c r="AY113" t="b">
        <f t="shared" si="116"/>
        <v>0</v>
      </c>
      <c r="AZ113" t="b">
        <f t="shared" si="116"/>
        <v>0</v>
      </c>
      <c r="BA113" t="b">
        <f t="shared" si="116"/>
        <v>0</v>
      </c>
      <c r="BB113" t="b">
        <f t="shared" si="116"/>
        <v>0</v>
      </c>
      <c r="BC113" t="b">
        <f t="shared" si="116"/>
        <v>0</v>
      </c>
      <c r="BD113" t="b">
        <f t="shared" si="116"/>
        <v>0</v>
      </c>
      <c r="BE113" t="b">
        <f t="shared" si="116"/>
        <v>0</v>
      </c>
      <c r="BF113" t="b">
        <f t="shared" si="116"/>
        <v>0</v>
      </c>
      <c r="BG113" t="b">
        <f t="shared" si="116"/>
        <v>0</v>
      </c>
      <c r="BH113" t="b">
        <f t="shared" si="116"/>
        <v>0</v>
      </c>
      <c r="BI113" t="b">
        <f t="shared" si="116"/>
        <v>0</v>
      </c>
      <c r="BJ113" t="b">
        <f t="shared" si="116"/>
        <v>0</v>
      </c>
      <c r="BK113" t="b">
        <f t="shared" si="116"/>
        <v>0</v>
      </c>
      <c r="BL113" t="b">
        <f t="shared" si="116"/>
        <v>0</v>
      </c>
      <c r="BM113" t="b">
        <f t="shared" si="116"/>
        <v>0</v>
      </c>
      <c r="BN113" t="b">
        <f t="shared" si="116"/>
        <v>0</v>
      </c>
      <c r="BO113" t="b">
        <f t="shared" si="116"/>
        <v>0</v>
      </c>
      <c r="BP113" t="b">
        <f t="shared" si="116"/>
        <v>0</v>
      </c>
      <c r="BQ113" t="b">
        <f t="shared" si="116"/>
        <v>0</v>
      </c>
      <c r="BR113" t="b">
        <f t="shared" si="116"/>
        <v>0</v>
      </c>
      <c r="BS113" t="b">
        <f t="shared" si="116"/>
        <v>0</v>
      </c>
      <c r="BT113" t="b">
        <f t="shared" si="116"/>
        <v>0</v>
      </c>
      <c r="BU113" t="b">
        <f t="shared" si="116"/>
        <v>0</v>
      </c>
      <c r="BV113" t="b">
        <f t="shared" si="116"/>
        <v>0</v>
      </c>
      <c r="BW113" t="b">
        <f t="shared" ref="BW113:CA113" si="117">BW28</f>
        <v>0</v>
      </c>
      <c r="BX113" t="b">
        <f t="shared" si="117"/>
        <v>0</v>
      </c>
      <c r="BY113" t="b">
        <f t="shared" si="117"/>
        <v>0</v>
      </c>
      <c r="BZ113" t="b">
        <f t="shared" si="117"/>
        <v>0</v>
      </c>
      <c r="CA113" t="b">
        <f t="shared" si="117"/>
        <v>0</v>
      </c>
    </row>
    <row r="114" spans="2:79" x14ac:dyDescent="0.45">
      <c r="C114" t="s">
        <v>252</v>
      </c>
      <c r="F114" s="9">
        <f ca="1">H84</f>
        <v>502769412.62260395</v>
      </c>
      <c r="G114" s="33">
        <f>'OFSW Assumptions'!F60</f>
        <v>0.02</v>
      </c>
      <c r="J114" s="9">
        <f ca="1">J113*$F$114*G114</f>
        <v>10055388.252452079</v>
      </c>
      <c r="K114" s="9">
        <f t="shared" ref="K114:BV114" ca="1" si="118">K113*$F$114*H114</f>
        <v>0</v>
      </c>
      <c r="L114" s="9">
        <f t="shared" ca="1" si="118"/>
        <v>0</v>
      </c>
      <c r="M114" s="9">
        <f t="shared" ca="1" si="118"/>
        <v>0</v>
      </c>
      <c r="N114" s="9">
        <f t="shared" ca="1" si="118"/>
        <v>0</v>
      </c>
      <c r="O114" s="9">
        <f t="shared" ca="1" si="118"/>
        <v>0</v>
      </c>
      <c r="P114" s="9">
        <f t="shared" ca="1" si="118"/>
        <v>0</v>
      </c>
      <c r="Q114" s="9">
        <f t="shared" ca="1" si="118"/>
        <v>0</v>
      </c>
      <c r="R114" s="9">
        <f t="shared" ca="1" si="118"/>
        <v>0</v>
      </c>
      <c r="S114" s="9">
        <f t="shared" ca="1" si="118"/>
        <v>0</v>
      </c>
      <c r="T114" s="9">
        <f t="shared" ca="1" si="118"/>
        <v>0</v>
      </c>
      <c r="U114" s="9">
        <f t="shared" ca="1" si="118"/>
        <v>0</v>
      </c>
      <c r="V114" s="9">
        <f t="shared" ca="1" si="118"/>
        <v>0</v>
      </c>
      <c r="W114" s="9">
        <f t="shared" ca="1" si="118"/>
        <v>0</v>
      </c>
      <c r="X114" s="9">
        <f t="shared" ca="1" si="118"/>
        <v>0</v>
      </c>
      <c r="Y114" s="9">
        <f t="shared" ca="1" si="118"/>
        <v>0</v>
      </c>
      <c r="Z114" s="9">
        <f t="shared" ca="1" si="118"/>
        <v>0</v>
      </c>
      <c r="AA114" s="9">
        <f t="shared" ca="1" si="118"/>
        <v>0</v>
      </c>
      <c r="AB114" s="9">
        <f t="shared" ca="1" si="118"/>
        <v>0</v>
      </c>
      <c r="AC114" s="9">
        <f t="shared" ca="1" si="118"/>
        <v>0</v>
      </c>
      <c r="AD114" s="9">
        <f t="shared" ca="1" si="118"/>
        <v>0</v>
      </c>
      <c r="AE114" s="9">
        <f t="shared" ca="1" si="118"/>
        <v>0</v>
      </c>
      <c r="AF114" s="9">
        <f t="shared" ca="1" si="118"/>
        <v>0</v>
      </c>
      <c r="AG114" s="9">
        <f t="shared" ca="1" si="118"/>
        <v>0</v>
      </c>
      <c r="AH114" s="9">
        <f t="shared" ca="1" si="118"/>
        <v>0</v>
      </c>
      <c r="AI114" s="9">
        <f t="shared" ca="1" si="118"/>
        <v>0</v>
      </c>
      <c r="AJ114" s="9">
        <f t="shared" ca="1" si="118"/>
        <v>0</v>
      </c>
      <c r="AK114" s="9">
        <f t="shared" ca="1" si="118"/>
        <v>0</v>
      </c>
      <c r="AL114" s="9">
        <f t="shared" ca="1" si="118"/>
        <v>0</v>
      </c>
      <c r="AM114" s="9">
        <f t="shared" ca="1" si="118"/>
        <v>0</v>
      </c>
      <c r="AN114" s="9">
        <f t="shared" ca="1" si="118"/>
        <v>0</v>
      </c>
      <c r="AO114" s="9">
        <f t="shared" ca="1" si="118"/>
        <v>0</v>
      </c>
      <c r="AP114" s="9">
        <f t="shared" ca="1" si="118"/>
        <v>0</v>
      </c>
      <c r="AQ114" s="9">
        <f t="shared" ca="1" si="118"/>
        <v>0</v>
      </c>
      <c r="AR114" s="9">
        <f t="shared" ca="1" si="118"/>
        <v>0</v>
      </c>
      <c r="AS114" s="9">
        <f t="shared" ca="1" si="118"/>
        <v>0</v>
      </c>
      <c r="AT114" s="9">
        <f t="shared" ca="1" si="118"/>
        <v>0</v>
      </c>
      <c r="AU114" s="9">
        <f t="shared" ca="1" si="118"/>
        <v>0</v>
      </c>
      <c r="AV114" s="9">
        <f t="shared" ca="1" si="118"/>
        <v>0</v>
      </c>
      <c r="AW114" s="9">
        <f t="shared" ca="1" si="118"/>
        <v>0</v>
      </c>
      <c r="AX114" s="9">
        <f t="shared" ca="1" si="118"/>
        <v>0</v>
      </c>
      <c r="AY114" s="9">
        <f t="shared" ca="1" si="118"/>
        <v>0</v>
      </c>
      <c r="AZ114" s="9">
        <f t="shared" ca="1" si="118"/>
        <v>0</v>
      </c>
      <c r="BA114" s="9">
        <f t="shared" ca="1" si="118"/>
        <v>0</v>
      </c>
      <c r="BB114" s="9">
        <f t="shared" ca="1" si="118"/>
        <v>0</v>
      </c>
      <c r="BC114" s="9">
        <f t="shared" ca="1" si="118"/>
        <v>0</v>
      </c>
      <c r="BD114" s="9">
        <f t="shared" ca="1" si="118"/>
        <v>0</v>
      </c>
      <c r="BE114" s="9">
        <f t="shared" ca="1" si="118"/>
        <v>0</v>
      </c>
      <c r="BF114" s="9">
        <f t="shared" ca="1" si="118"/>
        <v>0</v>
      </c>
      <c r="BG114" s="9">
        <f t="shared" ca="1" si="118"/>
        <v>0</v>
      </c>
      <c r="BH114" s="9">
        <f t="shared" ca="1" si="118"/>
        <v>0</v>
      </c>
      <c r="BI114" s="9">
        <f t="shared" ca="1" si="118"/>
        <v>0</v>
      </c>
      <c r="BJ114" s="9">
        <f t="shared" ca="1" si="118"/>
        <v>0</v>
      </c>
      <c r="BK114" s="9">
        <f t="shared" ca="1" si="118"/>
        <v>0</v>
      </c>
      <c r="BL114" s="9">
        <f t="shared" ca="1" si="118"/>
        <v>0</v>
      </c>
      <c r="BM114" s="9">
        <f t="shared" ca="1" si="118"/>
        <v>0</v>
      </c>
      <c r="BN114" s="9">
        <f t="shared" ca="1" si="118"/>
        <v>0</v>
      </c>
      <c r="BO114" s="9">
        <f t="shared" ca="1" si="118"/>
        <v>0</v>
      </c>
      <c r="BP114" s="9">
        <f t="shared" ca="1" si="118"/>
        <v>0</v>
      </c>
      <c r="BQ114" s="9">
        <f t="shared" ca="1" si="118"/>
        <v>0</v>
      </c>
      <c r="BR114" s="9">
        <f t="shared" ca="1" si="118"/>
        <v>0</v>
      </c>
      <c r="BS114" s="9">
        <f t="shared" ca="1" si="118"/>
        <v>0</v>
      </c>
      <c r="BT114" s="9">
        <f t="shared" ca="1" si="118"/>
        <v>0</v>
      </c>
      <c r="BU114" s="9">
        <f t="shared" ca="1" si="118"/>
        <v>0</v>
      </c>
      <c r="BV114" s="9">
        <f t="shared" ca="1" si="118"/>
        <v>0</v>
      </c>
      <c r="BW114" s="9">
        <f t="shared" ref="BW114:CA114" ca="1" si="119">BW113*$F$114*BT114</f>
        <v>0</v>
      </c>
      <c r="BX114" s="9">
        <f t="shared" ca="1" si="119"/>
        <v>0</v>
      </c>
      <c r="BY114" s="9">
        <f t="shared" ca="1" si="119"/>
        <v>0</v>
      </c>
      <c r="BZ114" s="9">
        <f t="shared" ca="1" si="119"/>
        <v>0</v>
      </c>
      <c r="CA114" s="9">
        <f t="shared" ca="1" si="119"/>
        <v>0</v>
      </c>
    </row>
    <row r="116" spans="2:79" x14ac:dyDescent="0.45">
      <c r="C116" t="s">
        <v>266</v>
      </c>
      <c r="F116" s="9">
        <f ca="1">F114</f>
        <v>502769412.62260395</v>
      </c>
      <c r="J116" s="9">
        <f ca="1">$F$116-J103</f>
        <v>502769412.62260395</v>
      </c>
      <c r="K116" s="9">
        <f t="shared" ref="K116:BV116" ca="1" si="120">$F$116-K103</f>
        <v>434769628.74279535</v>
      </c>
      <c r="L116" s="9">
        <f t="shared" ca="1" si="120"/>
        <v>414367043.07676762</v>
      </c>
      <c r="M116" s="9">
        <f t="shared" ca="1" si="120"/>
        <v>393910352.63315779</v>
      </c>
      <c r="N116" s="9">
        <f t="shared" ca="1" si="120"/>
        <v>373399413.93373191</v>
      </c>
      <c r="O116" s="9">
        <f t="shared" ca="1" si="120"/>
        <v>352834083.11977232</v>
      </c>
      <c r="P116" s="9">
        <f t="shared" ca="1" si="120"/>
        <v>332214215.95106792</v>
      </c>
      <c r="Q116" s="9">
        <f t="shared" ca="1" si="120"/>
        <v>311539667.80490327</v>
      </c>
      <c r="R116" s="9">
        <f t="shared" ca="1" si="120"/>
        <v>290810293.6750437</v>
      </c>
      <c r="S116" s="9">
        <f t="shared" ca="1" si="120"/>
        <v>270025948.17071867</v>
      </c>
      <c r="T116" s="9">
        <f t="shared" ca="1" si="120"/>
        <v>249186485.51560155</v>
      </c>
      <c r="U116" s="9">
        <f t="shared" ca="1" si="120"/>
        <v>228291759.54678774</v>
      </c>
      <c r="V116" s="9">
        <f t="shared" ca="1" si="120"/>
        <v>207341623.71376908</v>
      </c>
      <c r="W116" s="9">
        <f t="shared" ca="1" si="120"/>
        <v>190313719.36863798</v>
      </c>
      <c r="X116" s="9">
        <f t="shared" ca="1" si="120"/>
        <v>173240659.42448807</v>
      </c>
      <c r="Y116" s="9">
        <f t="shared" ca="1" si="120"/>
        <v>156122324.13504392</v>
      </c>
      <c r="Z116" s="9">
        <f t="shared" ca="1" si="120"/>
        <v>138958593.43647993</v>
      </c>
      <c r="AA116" s="9">
        <f t="shared" ca="1" si="120"/>
        <v>121749346.9465782</v>
      </c>
      <c r="AB116" s="9">
        <f t="shared" ca="1" si="120"/>
        <v>104494463.96388417</v>
      </c>
      <c r="AC116" s="9">
        <f t="shared" ca="1" si="120"/>
        <v>87193823.466860056</v>
      </c>
      <c r="AD116" s="9">
        <f t="shared" ca="1" si="120"/>
        <v>69847304.113036036</v>
      </c>
      <c r="AE116" s="9">
        <f t="shared" ca="1" si="120"/>
        <v>52454784.23815918</v>
      </c>
      <c r="AF116" s="9">
        <f t="shared" ca="1" si="120"/>
        <v>35016141.855340123</v>
      </c>
      <c r="AG116" s="9">
        <f t="shared" ca="1" si="120"/>
        <v>17531254.654197514</v>
      </c>
      <c r="AH116" s="9">
        <f t="shared" ca="1" si="120"/>
        <v>0</v>
      </c>
      <c r="AI116" s="9">
        <f t="shared" ca="1" si="120"/>
        <v>16736113.456085145</v>
      </c>
      <c r="AJ116" s="9">
        <f t="shared" ca="1" si="120"/>
        <v>35066784.897075951</v>
      </c>
      <c r="AK116" s="9">
        <f t="shared" ca="1" si="120"/>
        <v>53203645.028212488</v>
      </c>
      <c r="AL116" s="9">
        <f t="shared" ca="1" si="120"/>
        <v>72995165.689843655</v>
      </c>
      <c r="AM116" s="9">
        <f t="shared" ca="1" si="120"/>
        <v>92617414.31973958</v>
      </c>
      <c r="AN116" s="9">
        <f t="shared" ca="1" si="120"/>
        <v>113957169.16827953</v>
      </c>
      <c r="AO116" s="9">
        <f t="shared" ca="1" si="120"/>
        <v>135379523.52171105</v>
      </c>
      <c r="AP116" s="9">
        <f t="shared" ca="1" si="120"/>
        <v>158365293.3037864</v>
      </c>
      <c r="AQ116" s="9">
        <f t="shared" ca="1" si="120"/>
        <v>181236777.24219364</v>
      </c>
      <c r="AR116" s="9">
        <f t="shared" ca="1" si="120"/>
        <v>205960364.62585431</v>
      </c>
      <c r="AS116" s="9">
        <f t="shared" ca="1" si="120"/>
        <v>230600208.35368103</v>
      </c>
      <c r="AT116" s="9">
        <f t="shared" ca="1" si="120"/>
        <v>257164052.43016648</v>
      </c>
      <c r="AU116" s="9">
        <f t="shared" ca="1" si="120"/>
        <v>283676933.43462801</v>
      </c>
      <c r="AV116" s="9">
        <f t="shared" ca="1" si="120"/>
        <v>312189020.82605064</v>
      </c>
      <c r="AW116" s="9">
        <f t="shared" ca="1" si="120"/>
        <v>340928166.63340259</v>
      </c>
      <c r="AX116" s="9">
        <f t="shared" ca="1" si="120"/>
        <v>371508393.17240602</v>
      </c>
      <c r="AY116" s="9">
        <f t="shared" ca="1" si="120"/>
        <v>402110614.33026791</v>
      </c>
      <c r="AZ116" s="9">
        <f t="shared" ca="1" si="120"/>
        <v>434873181.83724463</v>
      </c>
      <c r="BA116" s="9">
        <f t="shared" ca="1" si="120"/>
        <v>467698059.71116376</v>
      </c>
      <c r="BB116" s="9">
        <f t="shared" ca="1" si="120"/>
        <v>502769412.62260336</v>
      </c>
      <c r="BC116" s="9">
        <f t="shared" ca="1" si="120"/>
        <v>502769412.62260324</v>
      </c>
      <c r="BD116" s="9">
        <f t="shared" ca="1" si="120"/>
        <v>502769412.62260318</v>
      </c>
      <c r="BE116" s="9">
        <f t="shared" ca="1" si="120"/>
        <v>502769412.62260318</v>
      </c>
      <c r="BF116" s="9">
        <f t="shared" ca="1" si="120"/>
        <v>502769412.62260312</v>
      </c>
      <c r="BG116" s="9">
        <f t="shared" ca="1" si="120"/>
        <v>502769412.62260306</v>
      </c>
      <c r="BH116" s="9">
        <f t="shared" ca="1" si="120"/>
        <v>502769412.622603</v>
      </c>
      <c r="BI116" s="9">
        <f t="shared" ca="1" si="120"/>
        <v>502769412.62260288</v>
      </c>
      <c r="BJ116" s="9">
        <f t="shared" ca="1" si="120"/>
        <v>502769412.62260276</v>
      </c>
      <c r="BK116" s="9">
        <f t="shared" ca="1" si="120"/>
        <v>502769412.62260258</v>
      </c>
      <c r="BL116" s="9">
        <f t="shared" ca="1" si="120"/>
        <v>502769412.62260252</v>
      </c>
      <c r="BM116" s="9">
        <f t="shared" ca="1" si="120"/>
        <v>502769412.6226024</v>
      </c>
      <c r="BN116" s="9">
        <f t="shared" ca="1" si="120"/>
        <v>502769412.62260216</v>
      </c>
      <c r="BO116" s="9">
        <f t="shared" ca="1" si="120"/>
        <v>502769412.62260193</v>
      </c>
      <c r="BP116" s="9">
        <f t="shared" ca="1" si="120"/>
        <v>502769412.62260187</v>
      </c>
      <c r="BQ116" s="9">
        <f t="shared" ca="1" si="120"/>
        <v>502769412.62260175</v>
      </c>
      <c r="BR116" s="9">
        <f t="shared" ca="1" si="120"/>
        <v>502769412.62260169</v>
      </c>
      <c r="BS116" s="9">
        <f t="shared" ca="1" si="120"/>
        <v>502769412.62260169</v>
      </c>
      <c r="BT116" s="9">
        <f t="shared" ca="1" si="120"/>
        <v>502769412.62260181</v>
      </c>
      <c r="BU116" s="9">
        <f t="shared" ca="1" si="120"/>
        <v>502769412.62260211</v>
      </c>
      <c r="BV116" s="9">
        <f t="shared" ca="1" si="120"/>
        <v>502769412.62260252</v>
      </c>
      <c r="BW116" s="9">
        <f t="shared" ref="BW116:CA116" ca="1" si="121">$F$116-BW103</f>
        <v>502769412.62260324</v>
      </c>
      <c r="BX116" s="9">
        <f t="shared" ca="1" si="121"/>
        <v>502769412.62260395</v>
      </c>
      <c r="BY116" s="9">
        <f t="shared" ca="1" si="121"/>
        <v>502769412.62260395</v>
      </c>
      <c r="BZ116" s="9">
        <f t="shared" ca="1" si="121"/>
        <v>502769412.62260395</v>
      </c>
      <c r="CA116" s="9">
        <f t="shared" ca="1" si="121"/>
        <v>502769412.62260395</v>
      </c>
    </row>
    <row r="117" spans="2:79" x14ac:dyDescent="0.45">
      <c r="C117" t="s">
        <v>267</v>
      </c>
      <c r="F117" s="33">
        <f>'OFSW Assumptions'!F61</f>
        <v>0.01</v>
      </c>
      <c r="J117" s="10">
        <f>$F$117/12*J4</f>
        <v>8.3333333333333339E-4</v>
      </c>
      <c r="K117" s="10">
        <f t="shared" ref="K117:BV117" si="122">$F$117/12*K4</f>
        <v>8.3333333333333339E-4</v>
      </c>
      <c r="L117" s="10">
        <f t="shared" si="122"/>
        <v>8.3333333333333339E-4</v>
      </c>
      <c r="M117" s="10">
        <f t="shared" si="122"/>
        <v>8.3333333333333339E-4</v>
      </c>
      <c r="N117" s="10">
        <f t="shared" si="122"/>
        <v>8.3333333333333339E-4</v>
      </c>
      <c r="O117" s="10">
        <f t="shared" si="122"/>
        <v>8.3333333333333339E-4</v>
      </c>
      <c r="P117" s="10">
        <f t="shared" si="122"/>
        <v>8.3333333333333339E-4</v>
      </c>
      <c r="Q117" s="10">
        <f t="shared" si="122"/>
        <v>8.3333333333333339E-4</v>
      </c>
      <c r="R117" s="10">
        <f t="shared" si="122"/>
        <v>8.3333333333333339E-4</v>
      </c>
      <c r="S117" s="10">
        <f t="shared" si="122"/>
        <v>8.3333333333333339E-4</v>
      </c>
      <c r="T117" s="10">
        <f t="shared" si="122"/>
        <v>8.3333333333333339E-4</v>
      </c>
      <c r="U117" s="10">
        <f t="shared" si="122"/>
        <v>8.3333333333333339E-4</v>
      </c>
      <c r="V117" s="10">
        <f t="shared" si="122"/>
        <v>8.3333333333333339E-4</v>
      </c>
      <c r="W117" s="10">
        <f t="shared" si="122"/>
        <v>8.3333333333333339E-4</v>
      </c>
      <c r="X117" s="10">
        <f t="shared" si="122"/>
        <v>8.3333333333333339E-4</v>
      </c>
      <c r="Y117" s="10">
        <f t="shared" si="122"/>
        <v>8.3333333333333339E-4</v>
      </c>
      <c r="Z117" s="10">
        <f t="shared" si="122"/>
        <v>8.3333333333333339E-4</v>
      </c>
      <c r="AA117" s="10">
        <f t="shared" si="122"/>
        <v>8.3333333333333339E-4</v>
      </c>
      <c r="AB117" s="10">
        <f t="shared" si="122"/>
        <v>8.3333333333333339E-4</v>
      </c>
      <c r="AC117" s="10">
        <f t="shared" si="122"/>
        <v>8.3333333333333339E-4</v>
      </c>
      <c r="AD117" s="10">
        <f t="shared" si="122"/>
        <v>8.3333333333333339E-4</v>
      </c>
      <c r="AE117" s="10">
        <f t="shared" si="122"/>
        <v>8.3333333333333339E-4</v>
      </c>
      <c r="AF117" s="10">
        <f t="shared" si="122"/>
        <v>8.3333333333333339E-4</v>
      </c>
      <c r="AG117" s="10">
        <f t="shared" si="122"/>
        <v>8.3333333333333339E-4</v>
      </c>
      <c r="AH117" s="10">
        <f t="shared" si="122"/>
        <v>0</v>
      </c>
      <c r="AI117" s="10">
        <f t="shared" si="122"/>
        <v>0</v>
      </c>
      <c r="AJ117" s="10">
        <f t="shared" si="122"/>
        <v>0</v>
      </c>
      <c r="AK117" s="10">
        <f t="shared" si="122"/>
        <v>0</v>
      </c>
      <c r="AL117" s="10">
        <f t="shared" si="122"/>
        <v>0</v>
      </c>
      <c r="AM117" s="10">
        <f t="shared" si="122"/>
        <v>0</v>
      </c>
      <c r="AN117" s="10">
        <f t="shared" si="122"/>
        <v>0</v>
      </c>
      <c r="AO117" s="10">
        <f t="shared" si="122"/>
        <v>0</v>
      </c>
      <c r="AP117" s="10">
        <f t="shared" si="122"/>
        <v>0</v>
      </c>
      <c r="AQ117" s="10">
        <f t="shared" si="122"/>
        <v>0</v>
      </c>
      <c r="AR117" s="10">
        <f t="shared" si="122"/>
        <v>0</v>
      </c>
      <c r="AS117" s="10">
        <f t="shared" si="122"/>
        <v>0</v>
      </c>
      <c r="AT117" s="10">
        <f t="shared" si="122"/>
        <v>0</v>
      </c>
      <c r="AU117" s="10">
        <f t="shared" si="122"/>
        <v>0</v>
      </c>
      <c r="AV117" s="10">
        <f t="shared" si="122"/>
        <v>0</v>
      </c>
      <c r="AW117" s="10">
        <f t="shared" si="122"/>
        <v>0</v>
      </c>
      <c r="AX117" s="10">
        <f t="shared" si="122"/>
        <v>0</v>
      </c>
      <c r="AY117" s="10">
        <f t="shared" si="122"/>
        <v>0</v>
      </c>
      <c r="AZ117" s="10">
        <f t="shared" si="122"/>
        <v>0</v>
      </c>
      <c r="BA117" s="10">
        <f t="shared" si="122"/>
        <v>0</v>
      </c>
      <c r="BB117" s="10">
        <f t="shared" si="122"/>
        <v>0</v>
      </c>
      <c r="BC117" s="10">
        <f t="shared" si="122"/>
        <v>0</v>
      </c>
      <c r="BD117" s="10">
        <f t="shared" si="122"/>
        <v>0</v>
      </c>
      <c r="BE117" s="10">
        <f t="shared" si="122"/>
        <v>0</v>
      </c>
      <c r="BF117" s="10">
        <f t="shared" si="122"/>
        <v>0</v>
      </c>
      <c r="BG117" s="10">
        <f t="shared" si="122"/>
        <v>0</v>
      </c>
      <c r="BH117" s="10">
        <f t="shared" si="122"/>
        <v>0</v>
      </c>
      <c r="BI117" s="10">
        <f t="shared" si="122"/>
        <v>0</v>
      </c>
      <c r="BJ117" s="10">
        <f t="shared" si="122"/>
        <v>0</v>
      </c>
      <c r="BK117" s="10">
        <f t="shared" si="122"/>
        <v>0</v>
      </c>
      <c r="BL117" s="10">
        <f t="shared" si="122"/>
        <v>0</v>
      </c>
      <c r="BM117" s="10">
        <f t="shared" si="122"/>
        <v>0</v>
      </c>
      <c r="BN117" s="10">
        <f t="shared" si="122"/>
        <v>0</v>
      </c>
      <c r="BO117" s="10">
        <f t="shared" si="122"/>
        <v>0</v>
      </c>
      <c r="BP117" s="10">
        <f t="shared" si="122"/>
        <v>0</v>
      </c>
      <c r="BQ117" s="10">
        <f t="shared" si="122"/>
        <v>0</v>
      </c>
      <c r="BR117" s="10">
        <f t="shared" si="122"/>
        <v>0</v>
      </c>
      <c r="BS117" s="10">
        <f t="shared" si="122"/>
        <v>0</v>
      </c>
      <c r="BT117" s="10">
        <f t="shared" si="122"/>
        <v>0</v>
      </c>
      <c r="BU117" s="10">
        <f t="shared" si="122"/>
        <v>0</v>
      </c>
      <c r="BV117" s="10">
        <f t="shared" si="122"/>
        <v>0</v>
      </c>
      <c r="BW117" s="10">
        <f t="shared" ref="BW117:CA117" si="123">$F$117/12*BW4</f>
        <v>0</v>
      </c>
      <c r="BX117" s="10">
        <f t="shared" si="123"/>
        <v>0</v>
      </c>
      <c r="BY117" s="10">
        <f t="shared" si="123"/>
        <v>0</v>
      </c>
      <c r="BZ117" s="10">
        <f t="shared" si="123"/>
        <v>0</v>
      </c>
      <c r="CA117" s="10">
        <f t="shared" si="123"/>
        <v>0</v>
      </c>
    </row>
    <row r="118" spans="2:79" x14ac:dyDescent="0.45">
      <c r="C118" t="s">
        <v>242</v>
      </c>
      <c r="J118" s="9">
        <f ca="1">J116*J117</f>
        <v>418974.51051883667</v>
      </c>
      <c r="K118" s="9">
        <f t="shared" ref="K118:BV118" ca="1" si="124">K116*K117</f>
        <v>362308.02395232947</v>
      </c>
      <c r="L118" s="9">
        <f t="shared" ca="1" si="124"/>
        <v>345305.86923063971</v>
      </c>
      <c r="M118" s="9">
        <f t="shared" ca="1" si="124"/>
        <v>328258.6271942982</v>
      </c>
      <c r="N118" s="9">
        <f t="shared" ca="1" si="124"/>
        <v>311166.17827810993</v>
      </c>
      <c r="O118" s="9">
        <f t="shared" ca="1" si="124"/>
        <v>294028.40259981027</v>
      </c>
      <c r="P118" s="9">
        <f t="shared" ca="1" si="124"/>
        <v>276845.17995922331</v>
      </c>
      <c r="Q118" s="9">
        <f t="shared" ca="1" si="124"/>
        <v>259616.38983741941</v>
      </c>
      <c r="R118" s="9">
        <f t="shared" ca="1" si="124"/>
        <v>242341.91139586977</v>
      </c>
      <c r="S118" s="9">
        <f t="shared" ca="1" si="124"/>
        <v>225021.6234755989</v>
      </c>
      <c r="T118" s="9">
        <f t="shared" ca="1" si="124"/>
        <v>207655.40459633464</v>
      </c>
      <c r="U118" s="9">
        <f t="shared" ca="1" si="124"/>
        <v>190243.13295565647</v>
      </c>
      <c r="V118" s="9">
        <f t="shared" ca="1" si="124"/>
        <v>172784.68642814091</v>
      </c>
      <c r="W118" s="9">
        <f t="shared" ca="1" si="124"/>
        <v>158594.76614053166</v>
      </c>
      <c r="X118" s="9">
        <f t="shared" ca="1" si="124"/>
        <v>144367.21618707341</v>
      </c>
      <c r="Y118" s="9">
        <f t="shared" ca="1" si="124"/>
        <v>130101.93677920327</v>
      </c>
      <c r="Z118" s="9">
        <f t="shared" ca="1" si="124"/>
        <v>115798.82786373328</v>
      </c>
      <c r="AA118" s="9">
        <f t="shared" ca="1" si="124"/>
        <v>101457.7891221485</v>
      </c>
      <c r="AB118" s="9">
        <f t="shared" ca="1" si="124"/>
        <v>87078.719969903483</v>
      </c>
      <c r="AC118" s="9">
        <f t="shared" ca="1" si="124"/>
        <v>72661.519555716717</v>
      </c>
      <c r="AD118" s="9">
        <f t="shared" ca="1" si="124"/>
        <v>58206.086760863371</v>
      </c>
      <c r="AE118" s="9">
        <f t="shared" ca="1" si="124"/>
        <v>43712.320198465983</v>
      </c>
      <c r="AF118" s="9">
        <f t="shared" ca="1" si="124"/>
        <v>29180.118212783436</v>
      </c>
      <c r="AG118" s="9">
        <f t="shared" ca="1" si="124"/>
        <v>14609.37887849793</v>
      </c>
      <c r="AH118" s="9">
        <f t="shared" ca="1" si="124"/>
        <v>0</v>
      </c>
      <c r="AI118" s="9">
        <f t="shared" ca="1" si="124"/>
        <v>0</v>
      </c>
      <c r="AJ118" s="9">
        <f t="shared" ca="1" si="124"/>
        <v>0</v>
      </c>
      <c r="AK118" s="9">
        <f t="shared" ca="1" si="124"/>
        <v>0</v>
      </c>
      <c r="AL118" s="9">
        <f t="shared" ca="1" si="124"/>
        <v>0</v>
      </c>
      <c r="AM118" s="9">
        <f t="shared" ca="1" si="124"/>
        <v>0</v>
      </c>
      <c r="AN118" s="9">
        <f t="shared" ca="1" si="124"/>
        <v>0</v>
      </c>
      <c r="AO118" s="9">
        <f t="shared" ca="1" si="124"/>
        <v>0</v>
      </c>
      <c r="AP118" s="9">
        <f t="shared" ca="1" si="124"/>
        <v>0</v>
      </c>
      <c r="AQ118" s="9">
        <f t="shared" ca="1" si="124"/>
        <v>0</v>
      </c>
      <c r="AR118" s="9">
        <f t="shared" ca="1" si="124"/>
        <v>0</v>
      </c>
      <c r="AS118" s="9">
        <f t="shared" ca="1" si="124"/>
        <v>0</v>
      </c>
      <c r="AT118" s="9">
        <f t="shared" ca="1" si="124"/>
        <v>0</v>
      </c>
      <c r="AU118" s="9">
        <f t="shared" ca="1" si="124"/>
        <v>0</v>
      </c>
      <c r="AV118" s="9">
        <f t="shared" ca="1" si="124"/>
        <v>0</v>
      </c>
      <c r="AW118" s="9">
        <f t="shared" ca="1" si="124"/>
        <v>0</v>
      </c>
      <c r="AX118" s="9">
        <f t="shared" ca="1" si="124"/>
        <v>0</v>
      </c>
      <c r="AY118" s="9">
        <f t="shared" ca="1" si="124"/>
        <v>0</v>
      </c>
      <c r="AZ118" s="9">
        <f t="shared" ca="1" si="124"/>
        <v>0</v>
      </c>
      <c r="BA118" s="9">
        <f t="shared" ca="1" si="124"/>
        <v>0</v>
      </c>
      <c r="BB118" s="9">
        <f t="shared" ca="1" si="124"/>
        <v>0</v>
      </c>
      <c r="BC118" s="9">
        <f t="shared" ca="1" si="124"/>
        <v>0</v>
      </c>
      <c r="BD118" s="9">
        <f t="shared" ca="1" si="124"/>
        <v>0</v>
      </c>
      <c r="BE118" s="9">
        <f t="shared" ca="1" si="124"/>
        <v>0</v>
      </c>
      <c r="BF118" s="9">
        <f t="shared" ca="1" si="124"/>
        <v>0</v>
      </c>
      <c r="BG118" s="9">
        <f t="shared" ca="1" si="124"/>
        <v>0</v>
      </c>
      <c r="BH118" s="9">
        <f t="shared" ca="1" si="124"/>
        <v>0</v>
      </c>
      <c r="BI118" s="9">
        <f t="shared" ca="1" si="124"/>
        <v>0</v>
      </c>
      <c r="BJ118" s="9">
        <f t="shared" ca="1" si="124"/>
        <v>0</v>
      </c>
      <c r="BK118" s="9">
        <f t="shared" ca="1" si="124"/>
        <v>0</v>
      </c>
      <c r="BL118" s="9">
        <f t="shared" ca="1" si="124"/>
        <v>0</v>
      </c>
      <c r="BM118" s="9">
        <f t="shared" ca="1" si="124"/>
        <v>0</v>
      </c>
      <c r="BN118" s="9">
        <f t="shared" ca="1" si="124"/>
        <v>0</v>
      </c>
      <c r="BO118" s="9">
        <f t="shared" ca="1" si="124"/>
        <v>0</v>
      </c>
      <c r="BP118" s="9">
        <f t="shared" ca="1" si="124"/>
        <v>0</v>
      </c>
      <c r="BQ118" s="9">
        <f t="shared" ca="1" si="124"/>
        <v>0</v>
      </c>
      <c r="BR118" s="9">
        <f t="shared" ca="1" si="124"/>
        <v>0</v>
      </c>
      <c r="BS118" s="9">
        <f t="shared" ca="1" si="124"/>
        <v>0</v>
      </c>
      <c r="BT118" s="9">
        <f t="shared" ca="1" si="124"/>
        <v>0</v>
      </c>
      <c r="BU118" s="9">
        <f t="shared" ca="1" si="124"/>
        <v>0</v>
      </c>
      <c r="BV118" s="9">
        <f t="shared" ca="1" si="124"/>
        <v>0</v>
      </c>
      <c r="BW118" s="9">
        <f t="shared" ref="BW118:CA118" ca="1" si="125">BW116*BW117</f>
        <v>0</v>
      </c>
      <c r="BX118" s="9">
        <f t="shared" ca="1" si="125"/>
        <v>0</v>
      </c>
      <c r="BY118" s="9">
        <f t="shared" ca="1" si="125"/>
        <v>0</v>
      </c>
      <c r="BZ118" s="9">
        <f t="shared" ca="1" si="125"/>
        <v>0</v>
      </c>
      <c r="CA118" s="9">
        <f t="shared" ca="1" si="125"/>
        <v>0</v>
      </c>
    </row>
    <row r="120" spans="2:79" x14ac:dyDescent="0.45">
      <c r="B120" s="18" t="s">
        <v>270</v>
      </c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18"/>
      <c r="BK120" s="18"/>
      <c r="BL120" s="18"/>
      <c r="BM120" s="18"/>
      <c r="BN120" s="18"/>
      <c r="BO120" s="18"/>
      <c r="BP120" s="18"/>
      <c r="BQ120" s="18"/>
      <c r="BR120" s="18"/>
      <c r="BS120" s="18"/>
      <c r="BT120" s="18"/>
      <c r="BU120" s="18"/>
      <c r="BV120" s="18"/>
      <c r="BW120" s="18"/>
      <c r="BX120" s="18"/>
      <c r="BY120" s="18"/>
      <c r="BZ120" s="18"/>
      <c r="CA120" s="18"/>
    </row>
    <row r="121" spans="2:79" x14ac:dyDescent="0.45">
      <c r="C121" t="s">
        <v>235</v>
      </c>
      <c r="J121" s="9">
        <f>J67</f>
        <v>0</v>
      </c>
      <c r="K121" s="9">
        <f t="shared" ref="K121:BV121" si="126">K67</f>
        <v>0</v>
      </c>
      <c r="L121" s="9">
        <f t="shared" si="126"/>
        <v>0</v>
      </c>
      <c r="M121" s="9">
        <f t="shared" si="126"/>
        <v>0</v>
      </c>
      <c r="N121" s="9">
        <f t="shared" si="126"/>
        <v>0</v>
      </c>
      <c r="O121" s="9">
        <f t="shared" si="126"/>
        <v>0</v>
      </c>
      <c r="P121" s="9">
        <f t="shared" si="126"/>
        <v>0</v>
      </c>
      <c r="Q121" s="9">
        <f t="shared" si="126"/>
        <v>0</v>
      </c>
      <c r="R121" s="9">
        <f t="shared" si="126"/>
        <v>0</v>
      </c>
      <c r="S121" s="9">
        <f t="shared" si="126"/>
        <v>0</v>
      </c>
      <c r="T121" s="9">
        <f t="shared" si="126"/>
        <v>0</v>
      </c>
      <c r="U121" s="9">
        <f t="shared" si="126"/>
        <v>0</v>
      </c>
      <c r="V121" s="9">
        <f t="shared" si="126"/>
        <v>0</v>
      </c>
      <c r="W121" s="9">
        <f t="shared" si="126"/>
        <v>0</v>
      </c>
      <c r="X121" s="9">
        <f t="shared" si="126"/>
        <v>0</v>
      </c>
      <c r="Y121" s="9">
        <f t="shared" si="126"/>
        <v>0</v>
      </c>
      <c r="Z121" s="9">
        <f t="shared" si="126"/>
        <v>0</v>
      </c>
      <c r="AA121" s="9">
        <f t="shared" si="126"/>
        <v>0</v>
      </c>
      <c r="AB121" s="9">
        <f t="shared" si="126"/>
        <v>0</v>
      </c>
      <c r="AC121" s="9">
        <f t="shared" si="126"/>
        <v>0</v>
      </c>
      <c r="AD121" s="9">
        <f t="shared" si="126"/>
        <v>0</v>
      </c>
      <c r="AE121" s="9">
        <f t="shared" si="126"/>
        <v>0</v>
      </c>
      <c r="AF121" s="9">
        <f t="shared" si="126"/>
        <v>0</v>
      </c>
      <c r="AG121" s="9">
        <f t="shared" si="126"/>
        <v>0</v>
      </c>
      <c r="AH121" s="9">
        <f t="shared" si="126"/>
        <v>43958023.157475233</v>
      </c>
      <c r="AI121" s="9">
        <f t="shared" si="126"/>
        <v>45722255.880230643</v>
      </c>
      <c r="AJ121" s="9">
        <f t="shared" si="126"/>
        <v>44744138.736412108</v>
      </c>
      <c r="AK121" s="9">
        <f t="shared" si="126"/>
        <v>46545997.277236409</v>
      </c>
      <c r="AL121" s="9">
        <f t="shared" si="126"/>
        <v>45549907.204822414</v>
      </c>
      <c r="AM121" s="9">
        <f t="shared" si="126"/>
        <v>47390332.209167317</v>
      </c>
      <c r="AN121" s="9">
        <f t="shared" si="126"/>
        <v>46713990.65968442</v>
      </c>
      <c r="AO121" s="9">
        <f t="shared" si="126"/>
        <v>48255775.514396481</v>
      </c>
      <c r="AP121" s="9">
        <f t="shared" si="126"/>
        <v>47222380.382066526</v>
      </c>
      <c r="AQ121" s="9">
        <f t="shared" si="126"/>
        <v>49142854.902256399</v>
      </c>
      <c r="AR121" s="9">
        <f t="shared" si="126"/>
        <v>48090104.8916182</v>
      </c>
      <c r="AS121" s="9">
        <f t="shared" si="126"/>
        <v>50052111.27481281</v>
      </c>
      <c r="AT121" s="9">
        <f t="shared" si="126"/>
        <v>48979522.513908647</v>
      </c>
      <c r="AU121" s="9">
        <f t="shared" si="126"/>
        <v>50984099.056683123</v>
      </c>
      <c r="AV121" s="9">
        <f t="shared" si="126"/>
        <v>50255483.403398611</v>
      </c>
      <c r="AW121" s="9">
        <f t="shared" si="126"/>
        <v>51939386.533100195</v>
      </c>
      <c r="AX121" s="9">
        <f t="shared" si="126"/>
        <v>50825619.966175251</v>
      </c>
      <c r="AY121" s="9">
        <f t="shared" si="126"/>
        <v>52918556.196427703</v>
      </c>
      <c r="AZ121" s="9">
        <f t="shared" si="126"/>
        <v>51783425.465329647</v>
      </c>
      <c r="BA121" s="9">
        <f t="shared" si="126"/>
        <v>53922205.101338387</v>
      </c>
      <c r="BB121" s="9">
        <f t="shared" si="126"/>
        <v>50194357.369148046</v>
      </c>
      <c r="BC121" s="9">
        <f t="shared" si="126"/>
        <v>51644355.271510988</v>
      </c>
      <c r="BD121" s="9">
        <f t="shared" si="126"/>
        <v>50893979.983793095</v>
      </c>
      <c r="BE121" s="9">
        <f t="shared" si="126"/>
        <v>51978071.256248049</v>
      </c>
      <c r="BF121" s="9">
        <f t="shared" si="126"/>
        <v>50841252.695355453</v>
      </c>
      <c r="BG121" s="9">
        <f t="shared" si="126"/>
        <v>52309774.961633064</v>
      </c>
      <c r="BH121" s="9">
        <f t="shared" si="126"/>
        <v>51161588.215131544</v>
      </c>
      <c r="BI121" s="9">
        <f t="shared" si="126"/>
        <v>52639312.528892487</v>
      </c>
      <c r="BJ121" s="9">
        <f t="shared" si="126"/>
        <v>51479643.914925948</v>
      </c>
      <c r="BK121" s="9">
        <f t="shared" si="126"/>
        <v>52966525.217265591</v>
      </c>
      <c r="BL121" s="9">
        <f t="shared" si="126"/>
        <v>0</v>
      </c>
      <c r="BM121" s="9">
        <f t="shared" si="126"/>
        <v>0</v>
      </c>
      <c r="BN121" s="9">
        <f t="shared" si="126"/>
        <v>0</v>
      </c>
      <c r="BO121" s="9">
        <f t="shared" si="126"/>
        <v>0</v>
      </c>
      <c r="BP121" s="9">
        <f t="shared" si="126"/>
        <v>0</v>
      </c>
      <c r="BQ121" s="9">
        <f t="shared" si="126"/>
        <v>0</v>
      </c>
      <c r="BR121" s="9">
        <f t="shared" si="126"/>
        <v>0</v>
      </c>
      <c r="BS121" s="9">
        <f t="shared" si="126"/>
        <v>0</v>
      </c>
      <c r="BT121" s="9">
        <f t="shared" si="126"/>
        <v>0</v>
      </c>
      <c r="BU121" s="9">
        <f t="shared" si="126"/>
        <v>0</v>
      </c>
      <c r="BV121" s="9">
        <f t="shared" si="126"/>
        <v>0</v>
      </c>
      <c r="BW121" s="9">
        <f t="shared" ref="BW121:CA121" si="127">BW67</f>
        <v>0</v>
      </c>
      <c r="BX121" s="9">
        <f t="shared" si="127"/>
        <v>0</v>
      </c>
      <c r="BY121" s="9">
        <f t="shared" si="127"/>
        <v>0</v>
      </c>
      <c r="BZ121" s="9">
        <f t="shared" si="127"/>
        <v>0</v>
      </c>
      <c r="CA121" s="9">
        <f t="shared" si="127"/>
        <v>0</v>
      </c>
    </row>
    <row r="122" spans="2:79" x14ac:dyDescent="0.45">
      <c r="C122" t="s">
        <v>271</v>
      </c>
      <c r="J122" s="9">
        <f>J105+J111</f>
        <v>0</v>
      </c>
      <c r="K122" s="9">
        <f t="shared" ref="K122:BV122" ca="1" si="128">K105+K111</f>
        <v>0</v>
      </c>
      <c r="L122" s="9">
        <f t="shared" ca="1" si="128"/>
        <v>0</v>
      </c>
      <c r="M122" s="9">
        <f t="shared" ca="1" si="128"/>
        <v>0</v>
      </c>
      <c r="N122" s="9">
        <f t="shared" ca="1" si="128"/>
        <v>0</v>
      </c>
      <c r="O122" s="9">
        <f t="shared" ca="1" si="128"/>
        <v>0</v>
      </c>
      <c r="P122" s="9">
        <f t="shared" ca="1" si="128"/>
        <v>0</v>
      </c>
      <c r="Q122" s="9">
        <f t="shared" ca="1" si="128"/>
        <v>0</v>
      </c>
      <c r="R122" s="9">
        <f t="shared" ca="1" si="128"/>
        <v>0</v>
      </c>
      <c r="S122" s="9">
        <f t="shared" ca="1" si="128"/>
        <v>0</v>
      </c>
      <c r="T122" s="9">
        <f t="shared" ca="1" si="128"/>
        <v>0</v>
      </c>
      <c r="U122" s="9">
        <f t="shared" ca="1" si="128"/>
        <v>0</v>
      </c>
      <c r="V122" s="9">
        <f t="shared" ca="1" si="128"/>
        <v>0</v>
      </c>
      <c r="W122" s="9">
        <f t="shared" ca="1" si="128"/>
        <v>0</v>
      </c>
      <c r="X122" s="9">
        <f t="shared" ca="1" si="128"/>
        <v>0</v>
      </c>
      <c r="Y122" s="9">
        <f t="shared" ca="1" si="128"/>
        <v>0</v>
      </c>
      <c r="Z122" s="9">
        <f t="shared" ca="1" si="128"/>
        <v>0</v>
      </c>
      <c r="AA122" s="9">
        <f t="shared" ca="1" si="128"/>
        <v>0</v>
      </c>
      <c r="AB122" s="9">
        <f t="shared" ca="1" si="128"/>
        <v>0</v>
      </c>
      <c r="AC122" s="9">
        <f t="shared" ca="1" si="128"/>
        <v>0</v>
      </c>
      <c r="AD122" s="9">
        <f t="shared" ca="1" si="128"/>
        <v>0</v>
      </c>
      <c r="AE122" s="9">
        <f t="shared" ca="1" si="128"/>
        <v>0</v>
      </c>
      <c r="AF122" s="9">
        <f t="shared" ca="1" si="128"/>
        <v>0</v>
      </c>
      <c r="AG122" s="9">
        <f t="shared" ca="1" si="128"/>
        <v>0</v>
      </c>
      <c r="AH122" s="9">
        <f t="shared" ca="1" si="128"/>
        <v>29305348.771650154</v>
      </c>
      <c r="AI122" s="9">
        <f t="shared" ca="1" si="128"/>
        <v>30481503.920153759</v>
      </c>
      <c r="AJ122" s="9">
        <f t="shared" ca="1" si="128"/>
        <v>29829425.824274737</v>
      </c>
      <c r="AK122" s="9">
        <f t="shared" ca="1" si="128"/>
        <v>31030664.851490937</v>
      </c>
      <c r="AL122" s="9">
        <f t="shared" ca="1" si="128"/>
        <v>30366604.803214941</v>
      </c>
      <c r="AM122" s="9">
        <f t="shared" ca="1" si="128"/>
        <v>31593554.806111544</v>
      </c>
      <c r="AN122" s="9">
        <f t="shared" ca="1" si="128"/>
        <v>31142660.439789612</v>
      </c>
      <c r="AO122" s="9">
        <f t="shared" ca="1" si="128"/>
        <v>32170517.009597652</v>
      </c>
      <c r="AP122" s="9">
        <f t="shared" ca="1" si="128"/>
        <v>31481586.921377685</v>
      </c>
      <c r="AQ122" s="9">
        <f t="shared" ca="1" si="128"/>
        <v>32761903.26817093</v>
      </c>
      <c r="AR122" s="9">
        <f t="shared" ca="1" si="128"/>
        <v>32060069.927745461</v>
      </c>
      <c r="AS122" s="9">
        <f t="shared" ca="1" si="128"/>
        <v>33368074.18320854</v>
      </c>
      <c r="AT122" s="9">
        <f t="shared" ca="1" si="128"/>
        <v>32653015.00927243</v>
      </c>
      <c r="AU122" s="9">
        <f t="shared" ca="1" si="128"/>
        <v>33989399.371122085</v>
      </c>
      <c r="AV122" s="9">
        <f t="shared" ca="1" si="128"/>
        <v>33503655.602265742</v>
      </c>
      <c r="AW122" s="9">
        <f t="shared" ca="1" si="128"/>
        <v>34626257.688733466</v>
      </c>
      <c r="AX122" s="9">
        <f t="shared" ca="1" si="128"/>
        <v>33883746.644116834</v>
      </c>
      <c r="AY122" s="9">
        <f t="shared" ca="1" si="128"/>
        <v>35279037.464285135</v>
      </c>
      <c r="AZ122" s="9">
        <f t="shared" ca="1" si="128"/>
        <v>34522283.643553101</v>
      </c>
      <c r="BA122" s="9">
        <f t="shared" ca="1" si="128"/>
        <v>35948136.734225594</v>
      </c>
      <c r="BB122" s="9">
        <f t="shared" ca="1" si="128"/>
        <v>-1.676380634307862E-9</v>
      </c>
      <c r="BC122" s="9">
        <f t="shared" ca="1" si="128"/>
        <v>-1.4901161193847636E-9</v>
      </c>
      <c r="BD122" s="9">
        <f t="shared" ca="1" si="128"/>
        <v>-9.3132257461330799E-13</v>
      </c>
      <c r="BE122" s="9">
        <f t="shared" ca="1" si="128"/>
        <v>-1.117878127843177E-10</v>
      </c>
      <c r="BF122" s="9">
        <f t="shared" ca="1" si="128"/>
        <v>-1.4972419012337923E-9</v>
      </c>
      <c r="BG122" s="9">
        <f t="shared" ca="1" si="128"/>
        <v>-2.4726615447434911E-10</v>
      </c>
      <c r="BH122" s="9">
        <f t="shared" ca="1" si="128"/>
        <v>-2.2258678414800707E-9</v>
      </c>
      <c r="BI122" s="9">
        <f t="shared" ca="1" si="128"/>
        <v>-2.7574061681309544E-9</v>
      </c>
      <c r="BJ122" s="9">
        <f t="shared" ca="1" si="128"/>
        <v>-3.0050055327228278E-9</v>
      </c>
      <c r="BK122" s="9">
        <f t="shared" ca="1" si="128"/>
        <v>-3.8921099544692871E-10</v>
      </c>
      <c r="BL122" s="9">
        <f t="shared" ca="1" si="128"/>
        <v>0</v>
      </c>
      <c r="BM122" s="9">
        <f t="shared" ca="1" si="128"/>
        <v>0</v>
      </c>
      <c r="BN122" s="9">
        <f t="shared" ca="1" si="128"/>
        <v>0</v>
      </c>
      <c r="BO122" s="9">
        <f t="shared" ca="1" si="128"/>
        <v>0</v>
      </c>
      <c r="BP122" s="9">
        <f t="shared" ca="1" si="128"/>
        <v>0</v>
      </c>
      <c r="BQ122" s="9">
        <f t="shared" ca="1" si="128"/>
        <v>0</v>
      </c>
      <c r="BR122" s="9">
        <f t="shared" ca="1" si="128"/>
        <v>0</v>
      </c>
      <c r="BS122" s="9">
        <f t="shared" ca="1" si="128"/>
        <v>0</v>
      </c>
      <c r="BT122" s="9">
        <f t="shared" ca="1" si="128"/>
        <v>0</v>
      </c>
      <c r="BU122" s="9">
        <f t="shared" ca="1" si="128"/>
        <v>0</v>
      </c>
      <c r="BV122" s="9">
        <f t="shared" ca="1" si="128"/>
        <v>0</v>
      </c>
      <c r="BW122" s="9">
        <f t="shared" ref="BW122:CA122" ca="1" si="129">BW105+BW111</f>
        <v>0</v>
      </c>
      <c r="BX122" s="9">
        <f t="shared" ca="1" si="129"/>
        <v>0</v>
      </c>
      <c r="BY122" s="9">
        <f t="shared" ca="1" si="129"/>
        <v>0</v>
      </c>
      <c r="BZ122" s="9">
        <f t="shared" ca="1" si="129"/>
        <v>0</v>
      </c>
      <c r="CA122" s="9">
        <f t="shared" ca="1" si="129"/>
        <v>0</v>
      </c>
    </row>
    <row r="123" spans="2:79" x14ac:dyDescent="0.45">
      <c r="C123" t="s">
        <v>272</v>
      </c>
      <c r="J123" s="9">
        <f>J121-J122</f>
        <v>0</v>
      </c>
      <c r="K123" s="9">
        <f t="shared" ref="K123:BV123" ca="1" si="130">K121-K122</f>
        <v>0</v>
      </c>
      <c r="L123" s="9">
        <f t="shared" ca="1" si="130"/>
        <v>0</v>
      </c>
      <c r="M123" s="9">
        <f t="shared" ca="1" si="130"/>
        <v>0</v>
      </c>
      <c r="N123" s="9">
        <f t="shared" ca="1" si="130"/>
        <v>0</v>
      </c>
      <c r="O123" s="9">
        <f t="shared" ca="1" si="130"/>
        <v>0</v>
      </c>
      <c r="P123" s="9">
        <f t="shared" ca="1" si="130"/>
        <v>0</v>
      </c>
      <c r="Q123" s="9">
        <f t="shared" ca="1" si="130"/>
        <v>0</v>
      </c>
      <c r="R123" s="9">
        <f t="shared" ca="1" si="130"/>
        <v>0</v>
      </c>
      <c r="S123" s="9">
        <f t="shared" ca="1" si="130"/>
        <v>0</v>
      </c>
      <c r="T123" s="9">
        <f t="shared" ca="1" si="130"/>
        <v>0</v>
      </c>
      <c r="U123" s="9">
        <f t="shared" ca="1" si="130"/>
        <v>0</v>
      </c>
      <c r="V123" s="9">
        <f t="shared" ca="1" si="130"/>
        <v>0</v>
      </c>
      <c r="W123" s="9">
        <f t="shared" ca="1" si="130"/>
        <v>0</v>
      </c>
      <c r="X123" s="9">
        <f t="shared" ca="1" si="130"/>
        <v>0</v>
      </c>
      <c r="Y123" s="9">
        <f t="shared" ca="1" si="130"/>
        <v>0</v>
      </c>
      <c r="Z123" s="9">
        <f t="shared" ca="1" si="130"/>
        <v>0</v>
      </c>
      <c r="AA123" s="9">
        <f t="shared" ca="1" si="130"/>
        <v>0</v>
      </c>
      <c r="AB123" s="9">
        <f t="shared" ca="1" si="130"/>
        <v>0</v>
      </c>
      <c r="AC123" s="9">
        <f t="shared" ca="1" si="130"/>
        <v>0</v>
      </c>
      <c r="AD123" s="9">
        <f t="shared" ca="1" si="130"/>
        <v>0</v>
      </c>
      <c r="AE123" s="9">
        <f t="shared" ca="1" si="130"/>
        <v>0</v>
      </c>
      <c r="AF123" s="9">
        <f t="shared" ca="1" si="130"/>
        <v>0</v>
      </c>
      <c r="AG123" s="9">
        <f t="shared" ca="1" si="130"/>
        <v>0</v>
      </c>
      <c r="AH123" s="9">
        <f t="shared" ca="1" si="130"/>
        <v>14652674.385825079</v>
      </c>
      <c r="AI123" s="9">
        <f t="shared" ca="1" si="130"/>
        <v>15240751.960076883</v>
      </c>
      <c r="AJ123" s="9">
        <f t="shared" ca="1" si="130"/>
        <v>14914712.912137371</v>
      </c>
      <c r="AK123" s="9">
        <f t="shared" ca="1" si="130"/>
        <v>15515332.425745472</v>
      </c>
      <c r="AL123" s="9">
        <f t="shared" ca="1" si="130"/>
        <v>15183302.401607472</v>
      </c>
      <c r="AM123" s="9">
        <f t="shared" ca="1" si="130"/>
        <v>15796777.403055772</v>
      </c>
      <c r="AN123" s="9">
        <f t="shared" ca="1" si="130"/>
        <v>15571330.219894808</v>
      </c>
      <c r="AO123" s="9">
        <f t="shared" ca="1" si="130"/>
        <v>16085258.50479883</v>
      </c>
      <c r="AP123" s="9">
        <f t="shared" ca="1" si="130"/>
        <v>15740793.460688841</v>
      </c>
      <c r="AQ123" s="9">
        <f t="shared" ca="1" si="130"/>
        <v>16380951.634085469</v>
      </c>
      <c r="AR123" s="9">
        <f t="shared" ca="1" si="130"/>
        <v>16030034.963872738</v>
      </c>
      <c r="AS123" s="9">
        <f t="shared" ca="1" si="130"/>
        <v>16684037.09160427</v>
      </c>
      <c r="AT123" s="9">
        <f t="shared" ca="1" si="130"/>
        <v>16326507.504636217</v>
      </c>
      <c r="AU123" s="9">
        <f t="shared" ca="1" si="130"/>
        <v>16994699.685561039</v>
      </c>
      <c r="AV123" s="9">
        <f t="shared" ca="1" si="130"/>
        <v>16751827.801132869</v>
      </c>
      <c r="AW123" s="9">
        <f t="shared" ca="1" si="130"/>
        <v>17313128.844366729</v>
      </c>
      <c r="AX123" s="9">
        <f t="shared" ca="1" si="130"/>
        <v>16941873.322058417</v>
      </c>
      <c r="AY123" s="9">
        <f t="shared" ca="1" si="130"/>
        <v>17639518.732142568</v>
      </c>
      <c r="AZ123" s="9">
        <f t="shared" ca="1" si="130"/>
        <v>17261141.821776547</v>
      </c>
      <c r="BA123" s="9">
        <f t="shared" ca="1" si="130"/>
        <v>17974068.367112793</v>
      </c>
      <c r="BB123" s="9">
        <f t="shared" ca="1" si="130"/>
        <v>50194357.369148046</v>
      </c>
      <c r="BC123" s="9">
        <f t="shared" ca="1" si="130"/>
        <v>51644355.271510988</v>
      </c>
      <c r="BD123" s="9">
        <f t="shared" ca="1" si="130"/>
        <v>50893979.983793095</v>
      </c>
      <c r="BE123" s="9">
        <f t="shared" ca="1" si="130"/>
        <v>51978071.256248049</v>
      </c>
      <c r="BF123" s="9">
        <f t="shared" ca="1" si="130"/>
        <v>50841252.695355453</v>
      </c>
      <c r="BG123" s="9">
        <f t="shared" ca="1" si="130"/>
        <v>52309774.961633064</v>
      </c>
      <c r="BH123" s="9">
        <f t="shared" ca="1" si="130"/>
        <v>51161588.215131544</v>
      </c>
      <c r="BI123" s="9">
        <f t="shared" ca="1" si="130"/>
        <v>52639312.528892487</v>
      </c>
      <c r="BJ123" s="9">
        <f t="shared" ca="1" si="130"/>
        <v>51479643.914925948</v>
      </c>
      <c r="BK123" s="9">
        <f t="shared" ca="1" si="130"/>
        <v>52966525.217265591</v>
      </c>
      <c r="BL123" s="9">
        <f t="shared" ca="1" si="130"/>
        <v>0</v>
      </c>
      <c r="BM123" s="9">
        <f t="shared" ca="1" si="130"/>
        <v>0</v>
      </c>
      <c r="BN123" s="9">
        <f t="shared" ca="1" si="130"/>
        <v>0</v>
      </c>
      <c r="BO123" s="9">
        <f t="shared" ca="1" si="130"/>
        <v>0</v>
      </c>
      <c r="BP123" s="9">
        <f t="shared" ca="1" si="130"/>
        <v>0</v>
      </c>
      <c r="BQ123" s="9">
        <f t="shared" ca="1" si="130"/>
        <v>0</v>
      </c>
      <c r="BR123" s="9">
        <f t="shared" ca="1" si="130"/>
        <v>0</v>
      </c>
      <c r="BS123" s="9">
        <f t="shared" ca="1" si="130"/>
        <v>0</v>
      </c>
      <c r="BT123" s="9">
        <f t="shared" ca="1" si="130"/>
        <v>0</v>
      </c>
      <c r="BU123" s="9">
        <f t="shared" ca="1" si="130"/>
        <v>0</v>
      </c>
      <c r="BV123" s="9">
        <f t="shared" ca="1" si="130"/>
        <v>0</v>
      </c>
      <c r="BW123" s="9">
        <f t="shared" ref="BW123:CA123" ca="1" si="131">BW121-BW122</f>
        <v>0</v>
      </c>
      <c r="BX123" s="9">
        <f t="shared" ca="1" si="131"/>
        <v>0</v>
      </c>
      <c r="BY123" s="9">
        <f t="shared" ca="1" si="131"/>
        <v>0</v>
      </c>
      <c r="BZ123" s="9">
        <f t="shared" ca="1" si="131"/>
        <v>0</v>
      </c>
      <c r="CA123" s="9">
        <f t="shared" ca="1" si="131"/>
        <v>0</v>
      </c>
    </row>
    <row r="124" spans="2:79" x14ac:dyDescent="0.45">
      <c r="C124" t="s">
        <v>273</v>
      </c>
      <c r="J124" s="9">
        <f ca="1">J99</f>
        <v>17474578.883162335</v>
      </c>
      <c r="K124" s="9">
        <f t="shared" ref="K124:BV124" ca="1" si="132">K99</f>
        <v>5243054.7907571197</v>
      </c>
      <c r="L124" s="9">
        <f t="shared" ca="1" si="132"/>
        <v>5256958.6320617609</v>
      </c>
      <c r="M124" s="9">
        <f t="shared" ca="1" si="132"/>
        <v>5270899.3443911634</v>
      </c>
      <c r="N124" s="9">
        <f t="shared" ca="1" si="132"/>
        <v>5284877.025522083</v>
      </c>
      <c r="O124" s="9">
        <f t="shared" ca="1" si="132"/>
        <v>5298891.7734905668</v>
      </c>
      <c r="P124" s="9">
        <f t="shared" ca="1" si="132"/>
        <v>5312943.6865926273</v>
      </c>
      <c r="Q124" s="9">
        <f t="shared" ca="1" si="132"/>
        <v>5327032.8633849621</v>
      </c>
      <c r="R124" s="9">
        <f t="shared" ca="1" si="132"/>
        <v>5341159.4026856162</v>
      </c>
      <c r="S124" s="9">
        <f t="shared" ca="1" si="132"/>
        <v>5355323.4035746865</v>
      </c>
      <c r="T124" s="9">
        <f t="shared" ca="1" si="132"/>
        <v>5369524.9653950185</v>
      </c>
      <c r="U124" s="9">
        <f t="shared" ca="1" si="132"/>
        <v>5383764.1877529025</v>
      </c>
      <c r="V124" s="9">
        <f t="shared" ca="1" si="132"/>
        <v>4375829.4617505409</v>
      </c>
      <c r="W124" s="9">
        <f t="shared" ca="1" si="132"/>
        <v>4387433.5438821279</v>
      </c>
      <c r="X124" s="9">
        <f t="shared" ca="1" si="132"/>
        <v>4399068.3984017335</v>
      </c>
      <c r="Y124" s="9">
        <f t="shared" ca="1" si="132"/>
        <v>4410734.1069133952</v>
      </c>
      <c r="Z124" s="9">
        <f t="shared" ca="1" si="132"/>
        <v>4422430.7512375377</v>
      </c>
      <c r="AA124" s="9">
        <f t="shared" ca="1" si="132"/>
        <v>4434158.4134115763</v>
      </c>
      <c r="AB124" s="9">
        <f t="shared" ca="1" si="132"/>
        <v>4445917.1756904647</v>
      </c>
      <c r="AC124" s="9">
        <f t="shared" ca="1" si="132"/>
        <v>4457707.1205472983</v>
      </c>
      <c r="AD124" s="9">
        <f t="shared" ca="1" si="132"/>
        <v>4469528.330673866</v>
      </c>
      <c r="AE124" s="9">
        <f t="shared" ca="1" si="132"/>
        <v>4481380.8889812566</v>
      </c>
      <c r="AF124" s="9">
        <f t="shared" ca="1" si="132"/>
        <v>4493264.8786004148</v>
      </c>
      <c r="AG124" s="9">
        <f t="shared" ca="1" si="132"/>
        <v>4505180.3828827478</v>
      </c>
      <c r="AH124" s="9">
        <f t="shared" ca="1" si="132"/>
        <v>0</v>
      </c>
      <c r="AI124" s="9">
        <f t="shared" ca="1" si="132"/>
        <v>0</v>
      </c>
      <c r="AJ124" s="9">
        <f t="shared" ca="1" si="132"/>
        <v>0</v>
      </c>
      <c r="AK124" s="9">
        <f t="shared" ca="1" si="132"/>
        <v>0</v>
      </c>
      <c r="AL124" s="9">
        <f t="shared" ca="1" si="132"/>
        <v>0</v>
      </c>
      <c r="AM124" s="9">
        <f t="shared" ca="1" si="132"/>
        <v>0</v>
      </c>
      <c r="AN124" s="9">
        <f t="shared" ca="1" si="132"/>
        <v>0</v>
      </c>
      <c r="AO124" s="9">
        <f t="shared" ca="1" si="132"/>
        <v>0</v>
      </c>
      <c r="AP124" s="9">
        <f t="shared" ca="1" si="132"/>
        <v>0</v>
      </c>
      <c r="AQ124" s="9">
        <f t="shared" ca="1" si="132"/>
        <v>0</v>
      </c>
      <c r="AR124" s="9">
        <f t="shared" ca="1" si="132"/>
        <v>0</v>
      </c>
      <c r="AS124" s="9">
        <f t="shared" ca="1" si="132"/>
        <v>0</v>
      </c>
      <c r="AT124" s="9">
        <f t="shared" ca="1" si="132"/>
        <v>0</v>
      </c>
      <c r="AU124" s="9">
        <f t="shared" ca="1" si="132"/>
        <v>0</v>
      </c>
      <c r="AV124" s="9">
        <f t="shared" ca="1" si="132"/>
        <v>0</v>
      </c>
      <c r="AW124" s="9">
        <f t="shared" ca="1" si="132"/>
        <v>0</v>
      </c>
      <c r="AX124" s="9">
        <f t="shared" ca="1" si="132"/>
        <v>0</v>
      </c>
      <c r="AY124" s="9">
        <f t="shared" ca="1" si="132"/>
        <v>0</v>
      </c>
      <c r="AZ124" s="9">
        <f t="shared" ca="1" si="132"/>
        <v>0</v>
      </c>
      <c r="BA124" s="9">
        <f t="shared" ca="1" si="132"/>
        <v>0</v>
      </c>
      <c r="BB124" s="9">
        <f t="shared" ca="1" si="132"/>
        <v>0</v>
      </c>
      <c r="BC124" s="9">
        <f t="shared" ca="1" si="132"/>
        <v>0</v>
      </c>
      <c r="BD124" s="9">
        <f t="shared" ca="1" si="132"/>
        <v>0</v>
      </c>
      <c r="BE124" s="9">
        <f t="shared" ca="1" si="132"/>
        <v>0</v>
      </c>
      <c r="BF124" s="9">
        <f t="shared" ca="1" si="132"/>
        <v>0</v>
      </c>
      <c r="BG124" s="9">
        <f t="shared" ca="1" si="132"/>
        <v>0</v>
      </c>
      <c r="BH124" s="9">
        <f t="shared" ca="1" si="132"/>
        <v>0</v>
      </c>
      <c r="BI124" s="9">
        <f t="shared" ca="1" si="132"/>
        <v>0</v>
      </c>
      <c r="BJ124" s="9">
        <f t="shared" ca="1" si="132"/>
        <v>0</v>
      </c>
      <c r="BK124" s="9">
        <f t="shared" ca="1" si="132"/>
        <v>0</v>
      </c>
      <c r="BL124" s="9">
        <f t="shared" ca="1" si="132"/>
        <v>0</v>
      </c>
      <c r="BM124" s="9">
        <f t="shared" ca="1" si="132"/>
        <v>0</v>
      </c>
      <c r="BN124" s="9">
        <f t="shared" ca="1" si="132"/>
        <v>0</v>
      </c>
      <c r="BO124" s="9">
        <f t="shared" ca="1" si="132"/>
        <v>0</v>
      </c>
      <c r="BP124" s="9">
        <f t="shared" ca="1" si="132"/>
        <v>0</v>
      </c>
      <c r="BQ124" s="9">
        <f t="shared" ca="1" si="132"/>
        <v>0</v>
      </c>
      <c r="BR124" s="9">
        <f t="shared" ca="1" si="132"/>
        <v>0</v>
      </c>
      <c r="BS124" s="9">
        <f t="shared" ca="1" si="132"/>
        <v>0</v>
      </c>
      <c r="BT124" s="9">
        <f t="shared" ca="1" si="132"/>
        <v>0</v>
      </c>
      <c r="BU124" s="9">
        <f t="shared" ca="1" si="132"/>
        <v>0</v>
      </c>
      <c r="BV124" s="9">
        <f t="shared" ca="1" si="132"/>
        <v>0</v>
      </c>
      <c r="BW124" s="9">
        <f t="shared" ref="BW124:CA124" ca="1" si="133">BW99</f>
        <v>0</v>
      </c>
      <c r="BX124" s="9">
        <f t="shared" ca="1" si="133"/>
        <v>0</v>
      </c>
      <c r="BY124" s="9">
        <f t="shared" ca="1" si="133"/>
        <v>0</v>
      </c>
      <c r="BZ124" s="9">
        <f t="shared" ca="1" si="133"/>
        <v>0</v>
      </c>
      <c r="CA124" s="9">
        <f t="shared" ca="1" si="133"/>
        <v>0</v>
      </c>
    </row>
    <row r="125" spans="2:79" x14ac:dyDescent="0.45">
      <c r="C125" t="s">
        <v>274</v>
      </c>
      <c r="J125" s="9">
        <f ca="1">J123-J124</f>
        <v>-17474578.883162335</v>
      </c>
      <c r="K125" s="9">
        <f t="shared" ref="K125:BV125" ca="1" si="134">K123-K124</f>
        <v>-5243054.7907571197</v>
      </c>
      <c r="L125" s="9">
        <f t="shared" ca="1" si="134"/>
        <v>-5256958.6320617609</v>
      </c>
      <c r="M125" s="9">
        <f t="shared" ca="1" si="134"/>
        <v>-5270899.3443911634</v>
      </c>
      <c r="N125" s="9">
        <f t="shared" ca="1" si="134"/>
        <v>-5284877.025522083</v>
      </c>
      <c r="O125" s="9">
        <f t="shared" ca="1" si="134"/>
        <v>-5298891.7734905668</v>
      </c>
      <c r="P125" s="9">
        <f t="shared" ca="1" si="134"/>
        <v>-5312943.6865926273</v>
      </c>
      <c r="Q125" s="9">
        <f t="shared" ca="1" si="134"/>
        <v>-5327032.8633849621</v>
      </c>
      <c r="R125" s="9">
        <f t="shared" ca="1" si="134"/>
        <v>-5341159.4026856162</v>
      </c>
      <c r="S125" s="9">
        <f t="shared" ca="1" si="134"/>
        <v>-5355323.4035746865</v>
      </c>
      <c r="T125" s="9">
        <f t="shared" ca="1" si="134"/>
        <v>-5369524.9653950185</v>
      </c>
      <c r="U125" s="9">
        <f t="shared" ca="1" si="134"/>
        <v>-5383764.1877529025</v>
      </c>
      <c r="V125" s="9">
        <f t="shared" ca="1" si="134"/>
        <v>-4375829.4617505409</v>
      </c>
      <c r="W125" s="9">
        <f t="shared" ca="1" si="134"/>
        <v>-4387433.5438821279</v>
      </c>
      <c r="X125" s="9">
        <f t="shared" ca="1" si="134"/>
        <v>-4399068.3984017335</v>
      </c>
      <c r="Y125" s="9">
        <f t="shared" ca="1" si="134"/>
        <v>-4410734.1069133952</v>
      </c>
      <c r="Z125" s="9">
        <f t="shared" ca="1" si="134"/>
        <v>-4422430.7512375377</v>
      </c>
      <c r="AA125" s="9">
        <f t="shared" ca="1" si="134"/>
        <v>-4434158.4134115763</v>
      </c>
      <c r="AB125" s="9">
        <f t="shared" ca="1" si="134"/>
        <v>-4445917.1756904647</v>
      </c>
      <c r="AC125" s="9">
        <f t="shared" ca="1" si="134"/>
        <v>-4457707.1205472983</v>
      </c>
      <c r="AD125" s="9">
        <f t="shared" ca="1" si="134"/>
        <v>-4469528.330673866</v>
      </c>
      <c r="AE125" s="9">
        <f t="shared" ca="1" si="134"/>
        <v>-4481380.8889812566</v>
      </c>
      <c r="AF125" s="9">
        <f t="shared" ca="1" si="134"/>
        <v>-4493264.8786004148</v>
      </c>
      <c r="AG125" s="9">
        <f t="shared" ca="1" si="134"/>
        <v>-4505180.3828827478</v>
      </c>
      <c r="AH125" s="9">
        <f t="shared" ca="1" si="134"/>
        <v>14652674.385825079</v>
      </c>
      <c r="AI125" s="9">
        <f t="shared" ca="1" si="134"/>
        <v>15240751.960076883</v>
      </c>
      <c r="AJ125" s="9">
        <f t="shared" ca="1" si="134"/>
        <v>14914712.912137371</v>
      </c>
      <c r="AK125" s="9">
        <f t="shared" ca="1" si="134"/>
        <v>15515332.425745472</v>
      </c>
      <c r="AL125" s="9">
        <f t="shared" ca="1" si="134"/>
        <v>15183302.401607472</v>
      </c>
      <c r="AM125" s="9">
        <f t="shared" ca="1" si="134"/>
        <v>15796777.403055772</v>
      </c>
      <c r="AN125" s="9">
        <f t="shared" ca="1" si="134"/>
        <v>15571330.219894808</v>
      </c>
      <c r="AO125" s="9">
        <f t="shared" ca="1" si="134"/>
        <v>16085258.50479883</v>
      </c>
      <c r="AP125" s="9">
        <f t="shared" ca="1" si="134"/>
        <v>15740793.460688841</v>
      </c>
      <c r="AQ125" s="9">
        <f t="shared" ca="1" si="134"/>
        <v>16380951.634085469</v>
      </c>
      <c r="AR125" s="9">
        <f t="shared" ca="1" si="134"/>
        <v>16030034.963872738</v>
      </c>
      <c r="AS125" s="9">
        <f t="shared" ca="1" si="134"/>
        <v>16684037.09160427</v>
      </c>
      <c r="AT125" s="9">
        <f t="shared" ca="1" si="134"/>
        <v>16326507.504636217</v>
      </c>
      <c r="AU125" s="9">
        <f t="shared" ca="1" si="134"/>
        <v>16994699.685561039</v>
      </c>
      <c r="AV125" s="9">
        <f t="shared" ca="1" si="134"/>
        <v>16751827.801132869</v>
      </c>
      <c r="AW125" s="9">
        <f t="shared" ca="1" si="134"/>
        <v>17313128.844366729</v>
      </c>
      <c r="AX125" s="9">
        <f t="shared" ca="1" si="134"/>
        <v>16941873.322058417</v>
      </c>
      <c r="AY125" s="9">
        <f t="shared" ca="1" si="134"/>
        <v>17639518.732142568</v>
      </c>
      <c r="AZ125" s="9">
        <f t="shared" ca="1" si="134"/>
        <v>17261141.821776547</v>
      </c>
      <c r="BA125" s="9">
        <f t="shared" ca="1" si="134"/>
        <v>17974068.367112793</v>
      </c>
      <c r="BB125" s="9">
        <f t="shared" ca="1" si="134"/>
        <v>50194357.369148046</v>
      </c>
      <c r="BC125" s="9">
        <f t="shared" ca="1" si="134"/>
        <v>51644355.271510988</v>
      </c>
      <c r="BD125" s="9">
        <f t="shared" ca="1" si="134"/>
        <v>50893979.983793095</v>
      </c>
      <c r="BE125" s="9">
        <f t="shared" ca="1" si="134"/>
        <v>51978071.256248049</v>
      </c>
      <c r="BF125" s="9">
        <f t="shared" ca="1" si="134"/>
        <v>50841252.695355453</v>
      </c>
      <c r="BG125" s="9">
        <f t="shared" ca="1" si="134"/>
        <v>52309774.961633064</v>
      </c>
      <c r="BH125" s="9">
        <f t="shared" ca="1" si="134"/>
        <v>51161588.215131544</v>
      </c>
      <c r="BI125" s="9">
        <f t="shared" ca="1" si="134"/>
        <v>52639312.528892487</v>
      </c>
      <c r="BJ125" s="9">
        <f t="shared" ca="1" si="134"/>
        <v>51479643.914925948</v>
      </c>
      <c r="BK125" s="9">
        <f t="shared" ca="1" si="134"/>
        <v>52966525.217265591</v>
      </c>
      <c r="BL125" s="9">
        <f t="shared" ca="1" si="134"/>
        <v>0</v>
      </c>
      <c r="BM125" s="9">
        <f t="shared" ca="1" si="134"/>
        <v>0</v>
      </c>
      <c r="BN125" s="9">
        <f t="shared" ca="1" si="134"/>
        <v>0</v>
      </c>
      <c r="BO125" s="9">
        <f t="shared" ca="1" si="134"/>
        <v>0</v>
      </c>
      <c r="BP125" s="9">
        <f t="shared" ca="1" si="134"/>
        <v>0</v>
      </c>
      <c r="BQ125" s="9">
        <f t="shared" ca="1" si="134"/>
        <v>0</v>
      </c>
      <c r="BR125" s="9">
        <f t="shared" ca="1" si="134"/>
        <v>0</v>
      </c>
      <c r="BS125" s="9">
        <f t="shared" ca="1" si="134"/>
        <v>0</v>
      </c>
      <c r="BT125" s="9">
        <f t="shared" ca="1" si="134"/>
        <v>0</v>
      </c>
      <c r="BU125" s="9">
        <f t="shared" ca="1" si="134"/>
        <v>0</v>
      </c>
      <c r="BV125" s="9">
        <f t="shared" ca="1" si="134"/>
        <v>0</v>
      </c>
      <c r="BW125" s="9">
        <f t="shared" ref="BW125:CA125" ca="1" si="135">BW123-BW124</f>
        <v>0</v>
      </c>
      <c r="BX125" s="9">
        <f t="shared" ca="1" si="135"/>
        <v>0</v>
      </c>
      <c r="BY125" s="9">
        <f t="shared" ca="1" si="135"/>
        <v>0</v>
      </c>
      <c r="BZ125" s="9">
        <f t="shared" ca="1" si="135"/>
        <v>0</v>
      </c>
      <c r="CA125" s="9">
        <f t="shared" ca="1" si="135"/>
        <v>0</v>
      </c>
    </row>
    <row r="126" spans="2:79" x14ac:dyDescent="0.45">
      <c r="C126" t="s">
        <v>275</v>
      </c>
      <c r="F126" s="3">
        <f ca="1">XIRR(J125:CA125,J7:CA7)</f>
        <v>0.23156494498252869</v>
      </c>
    </row>
  </sheetData>
  <conditionalFormatting sqref="A1:XFD1048576">
    <cfRule type="expression" dxfId="25" priority="19">
      <formula>AND(A1&lt;&gt;"",A1=FALSE)</formula>
    </cfRule>
    <cfRule type="expression" dxfId="24" priority="20">
      <formula>A1=TRUE</formula>
    </cfRule>
  </conditionalFormatting>
  <conditionalFormatting sqref="J4:AAA4">
    <cfRule type="expression" dxfId="23" priority="17" stopIfTrue="1">
      <formula>AND(J4=0,J4&lt;&gt;"")</formula>
    </cfRule>
    <cfRule type="expression" dxfId="22" priority="18">
      <formula>J4=1</formula>
    </cfRule>
  </conditionalFormatting>
  <conditionalFormatting sqref="J12:AAA12">
    <cfRule type="expression" dxfId="21" priority="15" stopIfTrue="1">
      <formula>AND(J12=0,J12&lt;&gt;"")</formula>
    </cfRule>
    <cfRule type="expression" dxfId="20" priority="16">
      <formula>J12=1</formula>
    </cfRule>
  </conditionalFormatting>
  <conditionalFormatting sqref="J20:AAA21">
    <cfRule type="expression" dxfId="19" priority="11" stopIfTrue="1">
      <formula>AND(J20=0,J20&lt;&gt;"")</formula>
    </cfRule>
    <cfRule type="expression" dxfId="18" priority="12">
      <formula>J20=1</formula>
    </cfRule>
  </conditionalFormatting>
  <conditionalFormatting sqref="J24:AAA24">
    <cfRule type="expression" dxfId="17" priority="9" stopIfTrue="1">
      <formula>AND(J24=0,J24&lt;&gt;"")</formula>
    </cfRule>
    <cfRule type="expression" dxfId="16" priority="10">
      <formula>J24=1</formula>
    </cfRule>
  </conditionalFormatting>
  <conditionalFormatting sqref="J30:AAA31">
    <cfRule type="expression" dxfId="15" priority="5" stopIfTrue="1">
      <formula>AND(J30=0,J30&lt;&gt;"")</formula>
    </cfRule>
    <cfRule type="expression" dxfId="14" priority="6">
      <formula>J30=1</formula>
    </cfRule>
  </conditionalFormatting>
  <conditionalFormatting sqref="J37:AAA37">
    <cfRule type="expression" dxfId="13" priority="3" stopIfTrue="1">
      <formula>AND(J37=0,J37&lt;&gt;"")</formula>
    </cfRule>
    <cfRule type="expression" dxfId="12" priority="4">
      <formula>J37=1</formula>
    </cfRule>
  </conditionalFormatting>
  <conditionalFormatting sqref="J79:AAA79">
    <cfRule type="expression" dxfId="11" priority="1" stopIfTrue="1">
      <formula>AND(J79=0,J79&lt;&gt;"")</formula>
    </cfRule>
    <cfRule type="expression" dxfId="10" priority="2">
      <formula>J79=1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B29E15-0D11-42F0-B5BB-35F64C261365}">
  <dimension ref="A2:CA39"/>
  <sheetViews>
    <sheetView zoomScaleNormal="100" workbookViewId="0">
      <pane xSplit="9" ySplit="11" topLeftCell="J12" activePane="bottomRight" state="frozen"/>
      <selection activeCell="B14" sqref="B14"/>
      <selection pane="topRight" activeCell="B14" sqref="B14"/>
      <selection pane="bottomLeft" activeCell="B14" sqref="B14"/>
      <selection pane="bottomRight" activeCell="A37" sqref="A37"/>
    </sheetView>
  </sheetViews>
  <sheetFormatPr defaultColWidth="0" defaultRowHeight="14.25" x14ac:dyDescent="0.45"/>
  <cols>
    <col min="1" max="3" width="1.9296875" customWidth="1"/>
    <col min="4" max="4" width="34.6640625" customWidth="1"/>
    <col min="5" max="9" width="9.06640625" customWidth="1"/>
    <col min="10" max="79" width="10.6640625" customWidth="1"/>
    <col min="80" max="16384" width="9.06640625" hidden="1"/>
  </cols>
  <sheetData>
    <row r="2" spans="2:79" x14ac:dyDescent="0.45">
      <c r="B2" s="18" t="s">
        <v>138</v>
      </c>
      <c r="C2" s="18"/>
      <c r="D2" s="18"/>
      <c r="E2" s="18"/>
      <c r="F2" s="18"/>
      <c r="G2" s="18"/>
      <c r="H2" s="18" t="s">
        <v>155</v>
      </c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</row>
    <row r="3" spans="2:79" x14ac:dyDescent="0.45">
      <c r="C3" t="s">
        <v>139</v>
      </c>
      <c r="E3" t="s">
        <v>141</v>
      </c>
      <c r="J3" cm="1">
        <f t="array" ref="J3:CA3">_xlfn.SEQUENCE(,70)</f>
        <v>1</v>
      </c>
      <c r="K3">
        <v>2</v>
      </c>
      <c r="L3">
        <v>3</v>
      </c>
      <c r="M3">
        <v>4</v>
      </c>
      <c r="N3">
        <v>5</v>
      </c>
      <c r="O3">
        <v>6</v>
      </c>
      <c r="P3">
        <v>7</v>
      </c>
      <c r="Q3">
        <v>8</v>
      </c>
      <c r="R3">
        <v>9</v>
      </c>
      <c r="S3">
        <v>10</v>
      </c>
      <c r="T3">
        <v>11</v>
      </c>
      <c r="U3">
        <v>12</v>
      </c>
      <c r="V3">
        <v>13</v>
      </c>
      <c r="W3">
        <v>14</v>
      </c>
      <c r="X3">
        <v>15</v>
      </c>
      <c r="Y3">
        <v>16</v>
      </c>
      <c r="Z3">
        <v>17</v>
      </c>
      <c r="AA3">
        <v>18</v>
      </c>
      <c r="AB3">
        <v>19</v>
      </c>
      <c r="AC3">
        <v>20</v>
      </c>
      <c r="AD3">
        <v>21</v>
      </c>
      <c r="AE3">
        <v>22</v>
      </c>
      <c r="AF3">
        <v>23</v>
      </c>
      <c r="AG3">
        <v>24</v>
      </c>
      <c r="AH3">
        <v>25</v>
      </c>
      <c r="AI3">
        <v>26</v>
      </c>
      <c r="AJ3">
        <v>27</v>
      </c>
      <c r="AK3">
        <v>28</v>
      </c>
      <c r="AL3">
        <v>29</v>
      </c>
      <c r="AM3">
        <v>30</v>
      </c>
      <c r="AN3">
        <v>31</v>
      </c>
      <c r="AO3">
        <v>32</v>
      </c>
      <c r="AP3">
        <v>33</v>
      </c>
      <c r="AQ3">
        <v>34</v>
      </c>
      <c r="AR3">
        <v>35</v>
      </c>
      <c r="AS3">
        <v>36</v>
      </c>
      <c r="AT3">
        <v>37</v>
      </c>
      <c r="AU3">
        <v>38</v>
      </c>
      <c r="AV3">
        <v>39</v>
      </c>
      <c r="AW3">
        <v>40</v>
      </c>
      <c r="AX3">
        <v>41</v>
      </c>
      <c r="AY3">
        <v>42</v>
      </c>
      <c r="AZ3">
        <v>43</v>
      </c>
      <c r="BA3">
        <v>44</v>
      </c>
      <c r="BB3">
        <v>45</v>
      </c>
      <c r="BC3">
        <v>46</v>
      </c>
      <c r="BD3">
        <v>47</v>
      </c>
      <c r="BE3">
        <v>48</v>
      </c>
      <c r="BF3">
        <v>49</v>
      </c>
      <c r="BG3">
        <v>50</v>
      </c>
      <c r="BH3">
        <v>51</v>
      </c>
      <c r="BI3">
        <v>52</v>
      </c>
      <c r="BJ3">
        <v>53</v>
      </c>
      <c r="BK3">
        <v>54</v>
      </c>
      <c r="BL3">
        <v>55</v>
      </c>
      <c r="BM3">
        <v>56</v>
      </c>
      <c r="BN3">
        <v>57</v>
      </c>
      <c r="BO3">
        <v>58</v>
      </c>
      <c r="BP3">
        <v>59</v>
      </c>
      <c r="BQ3">
        <v>60</v>
      </c>
      <c r="BR3">
        <v>61</v>
      </c>
      <c r="BS3">
        <v>62</v>
      </c>
      <c r="BT3">
        <v>63</v>
      </c>
      <c r="BU3">
        <v>64</v>
      </c>
      <c r="BV3">
        <v>65</v>
      </c>
      <c r="BW3">
        <v>66</v>
      </c>
      <c r="BX3">
        <v>67</v>
      </c>
      <c r="BY3">
        <v>68</v>
      </c>
      <c r="BZ3">
        <v>69</v>
      </c>
      <c r="CA3">
        <v>70</v>
      </c>
    </row>
    <row r="4" spans="2:79" x14ac:dyDescent="0.45">
      <c r="C4" t="s">
        <v>140</v>
      </c>
      <c r="E4" t="s">
        <v>142</v>
      </c>
      <c r="F4" s="22">
        <f>'Development Pipeline Assumption'!F7</f>
        <v>24</v>
      </c>
      <c r="H4">
        <f>SUM(J4:CA4)</f>
        <v>24</v>
      </c>
      <c r="J4">
        <f>(J3&lt;=$F$4)*1</f>
        <v>1</v>
      </c>
      <c r="K4">
        <f t="shared" ref="K4:BV4" si="0">(K3&lt;=$F$4)*1</f>
        <v>1</v>
      </c>
      <c r="L4">
        <f t="shared" si="0"/>
        <v>1</v>
      </c>
      <c r="M4">
        <f t="shared" si="0"/>
        <v>1</v>
      </c>
      <c r="N4">
        <f t="shared" si="0"/>
        <v>1</v>
      </c>
      <c r="O4">
        <f t="shared" si="0"/>
        <v>1</v>
      </c>
      <c r="P4">
        <f t="shared" si="0"/>
        <v>1</v>
      </c>
      <c r="Q4">
        <f t="shared" si="0"/>
        <v>1</v>
      </c>
      <c r="R4">
        <f t="shared" si="0"/>
        <v>1</v>
      </c>
      <c r="S4">
        <f t="shared" si="0"/>
        <v>1</v>
      </c>
      <c r="T4">
        <f t="shared" si="0"/>
        <v>1</v>
      </c>
      <c r="U4">
        <f t="shared" si="0"/>
        <v>1</v>
      </c>
      <c r="V4">
        <f t="shared" si="0"/>
        <v>1</v>
      </c>
      <c r="W4">
        <f t="shared" si="0"/>
        <v>1</v>
      </c>
      <c r="X4">
        <f t="shared" si="0"/>
        <v>1</v>
      </c>
      <c r="Y4">
        <f t="shared" si="0"/>
        <v>1</v>
      </c>
      <c r="Z4">
        <f t="shared" si="0"/>
        <v>1</v>
      </c>
      <c r="AA4">
        <f t="shared" si="0"/>
        <v>1</v>
      </c>
      <c r="AB4">
        <f t="shared" si="0"/>
        <v>1</v>
      </c>
      <c r="AC4">
        <f t="shared" si="0"/>
        <v>1</v>
      </c>
      <c r="AD4">
        <f t="shared" si="0"/>
        <v>1</v>
      </c>
      <c r="AE4">
        <f t="shared" si="0"/>
        <v>1</v>
      </c>
      <c r="AF4">
        <f t="shared" si="0"/>
        <v>1</v>
      </c>
      <c r="AG4">
        <f t="shared" si="0"/>
        <v>1</v>
      </c>
      <c r="AH4">
        <f t="shared" si="0"/>
        <v>0</v>
      </c>
      <c r="AI4">
        <f t="shared" si="0"/>
        <v>0</v>
      </c>
      <c r="AJ4">
        <f t="shared" si="0"/>
        <v>0</v>
      </c>
      <c r="AK4">
        <f t="shared" si="0"/>
        <v>0</v>
      </c>
      <c r="AL4">
        <f t="shared" si="0"/>
        <v>0</v>
      </c>
      <c r="AM4">
        <f t="shared" si="0"/>
        <v>0</v>
      </c>
      <c r="AN4">
        <f t="shared" si="0"/>
        <v>0</v>
      </c>
      <c r="AO4">
        <f t="shared" si="0"/>
        <v>0</v>
      </c>
      <c r="AP4">
        <f t="shared" si="0"/>
        <v>0</v>
      </c>
      <c r="AQ4">
        <f t="shared" si="0"/>
        <v>0</v>
      </c>
      <c r="AR4">
        <f t="shared" si="0"/>
        <v>0</v>
      </c>
      <c r="AS4">
        <f t="shared" si="0"/>
        <v>0</v>
      </c>
      <c r="AT4">
        <f t="shared" si="0"/>
        <v>0</v>
      </c>
      <c r="AU4">
        <f t="shared" si="0"/>
        <v>0</v>
      </c>
      <c r="AV4">
        <f t="shared" si="0"/>
        <v>0</v>
      </c>
      <c r="AW4">
        <f t="shared" si="0"/>
        <v>0</v>
      </c>
      <c r="AX4">
        <f t="shared" si="0"/>
        <v>0</v>
      </c>
      <c r="AY4">
        <f t="shared" si="0"/>
        <v>0</v>
      </c>
      <c r="AZ4">
        <f t="shared" si="0"/>
        <v>0</v>
      </c>
      <c r="BA4">
        <f t="shared" si="0"/>
        <v>0</v>
      </c>
      <c r="BB4">
        <f t="shared" si="0"/>
        <v>0</v>
      </c>
      <c r="BC4">
        <f t="shared" si="0"/>
        <v>0</v>
      </c>
      <c r="BD4">
        <f t="shared" si="0"/>
        <v>0</v>
      </c>
      <c r="BE4">
        <f t="shared" si="0"/>
        <v>0</v>
      </c>
      <c r="BF4">
        <f t="shared" si="0"/>
        <v>0</v>
      </c>
      <c r="BG4">
        <f t="shared" si="0"/>
        <v>0</v>
      </c>
      <c r="BH4">
        <f t="shared" si="0"/>
        <v>0</v>
      </c>
      <c r="BI4">
        <f t="shared" si="0"/>
        <v>0</v>
      </c>
      <c r="BJ4">
        <f t="shared" si="0"/>
        <v>0</v>
      </c>
      <c r="BK4">
        <f t="shared" si="0"/>
        <v>0</v>
      </c>
      <c r="BL4">
        <f t="shared" si="0"/>
        <v>0</v>
      </c>
      <c r="BM4">
        <f t="shared" si="0"/>
        <v>0</v>
      </c>
      <c r="BN4">
        <f t="shared" si="0"/>
        <v>0</v>
      </c>
      <c r="BO4">
        <f t="shared" si="0"/>
        <v>0</v>
      </c>
      <c r="BP4">
        <f t="shared" si="0"/>
        <v>0</v>
      </c>
      <c r="BQ4">
        <f t="shared" si="0"/>
        <v>0</v>
      </c>
      <c r="BR4">
        <f t="shared" si="0"/>
        <v>0</v>
      </c>
      <c r="BS4">
        <f t="shared" si="0"/>
        <v>0</v>
      </c>
      <c r="BT4">
        <f t="shared" si="0"/>
        <v>0</v>
      </c>
      <c r="BU4">
        <f t="shared" si="0"/>
        <v>0</v>
      </c>
      <c r="BV4">
        <f t="shared" si="0"/>
        <v>0</v>
      </c>
      <c r="BW4">
        <f>(BW3&lt;=$F$4)*1</f>
        <v>0</v>
      </c>
      <c r="BX4">
        <f>(BX3&lt;=$F$4)*1</f>
        <v>0</v>
      </c>
      <c r="BY4">
        <f>(BY3&lt;=$F$4)*1</f>
        <v>0</v>
      </c>
      <c r="BZ4">
        <f>(BZ3&lt;=$F$4)*1</f>
        <v>0</v>
      </c>
      <c r="CA4">
        <f>(CA3&lt;=$F$4)*1</f>
        <v>0</v>
      </c>
    </row>
    <row r="5" spans="2:79" x14ac:dyDescent="0.45">
      <c r="C5" t="s">
        <v>143</v>
      </c>
      <c r="E5" t="s">
        <v>123</v>
      </c>
      <c r="F5" s="22">
        <f>'Development Pipeline Assumption'!F12</f>
        <v>1</v>
      </c>
      <c r="G5" s="22">
        <f>'Development Pipeline Assumption'!F13</f>
        <v>6</v>
      </c>
      <c r="J5">
        <f>IF(J4,$F$5,$G$5)</f>
        <v>1</v>
      </c>
      <c r="K5">
        <f t="shared" ref="K5:BV5" si="1">IF(K4,$F$5,$G$5)</f>
        <v>1</v>
      </c>
      <c r="L5">
        <f t="shared" si="1"/>
        <v>1</v>
      </c>
      <c r="M5">
        <f t="shared" si="1"/>
        <v>1</v>
      </c>
      <c r="N5">
        <f t="shared" si="1"/>
        <v>1</v>
      </c>
      <c r="O5">
        <f t="shared" si="1"/>
        <v>1</v>
      </c>
      <c r="P5">
        <f t="shared" si="1"/>
        <v>1</v>
      </c>
      <c r="Q5">
        <f t="shared" si="1"/>
        <v>1</v>
      </c>
      <c r="R5">
        <f t="shared" si="1"/>
        <v>1</v>
      </c>
      <c r="S5">
        <f t="shared" si="1"/>
        <v>1</v>
      </c>
      <c r="T5">
        <f t="shared" si="1"/>
        <v>1</v>
      </c>
      <c r="U5">
        <f t="shared" si="1"/>
        <v>1</v>
      </c>
      <c r="V5">
        <f t="shared" si="1"/>
        <v>1</v>
      </c>
      <c r="W5">
        <f t="shared" si="1"/>
        <v>1</v>
      </c>
      <c r="X5">
        <f t="shared" si="1"/>
        <v>1</v>
      </c>
      <c r="Y5">
        <f t="shared" si="1"/>
        <v>1</v>
      </c>
      <c r="Z5">
        <f t="shared" si="1"/>
        <v>1</v>
      </c>
      <c r="AA5">
        <f t="shared" si="1"/>
        <v>1</v>
      </c>
      <c r="AB5">
        <f t="shared" si="1"/>
        <v>1</v>
      </c>
      <c r="AC5">
        <f t="shared" si="1"/>
        <v>1</v>
      </c>
      <c r="AD5">
        <f t="shared" si="1"/>
        <v>1</v>
      </c>
      <c r="AE5">
        <f t="shared" si="1"/>
        <v>1</v>
      </c>
      <c r="AF5">
        <f t="shared" si="1"/>
        <v>1</v>
      </c>
      <c r="AG5">
        <f t="shared" si="1"/>
        <v>1</v>
      </c>
      <c r="AH5">
        <f t="shared" si="1"/>
        <v>6</v>
      </c>
      <c r="AI5">
        <f t="shared" si="1"/>
        <v>6</v>
      </c>
      <c r="AJ5">
        <f t="shared" si="1"/>
        <v>6</v>
      </c>
      <c r="AK5">
        <f t="shared" si="1"/>
        <v>6</v>
      </c>
      <c r="AL5">
        <f t="shared" si="1"/>
        <v>6</v>
      </c>
      <c r="AM5">
        <f t="shared" si="1"/>
        <v>6</v>
      </c>
      <c r="AN5">
        <f t="shared" si="1"/>
        <v>6</v>
      </c>
      <c r="AO5">
        <f t="shared" si="1"/>
        <v>6</v>
      </c>
      <c r="AP5">
        <f t="shared" si="1"/>
        <v>6</v>
      </c>
      <c r="AQ5">
        <f t="shared" si="1"/>
        <v>6</v>
      </c>
      <c r="AR5">
        <f t="shared" si="1"/>
        <v>6</v>
      </c>
      <c r="AS5">
        <f t="shared" si="1"/>
        <v>6</v>
      </c>
      <c r="AT5">
        <f t="shared" si="1"/>
        <v>6</v>
      </c>
      <c r="AU5">
        <f t="shared" si="1"/>
        <v>6</v>
      </c>
      <c r="AV5">
        <f t="shared" si="1"/>
        <v>6</v>
      </c>
      <c r="AW5">
        <f t="shared" si="1"/>
        <v>6</v>
      </c>
      <c r="AX5">
        <f t="shared" si="1"/>
        <v>6</v>
      </c>
      <c r="AY5">
        <f t="shared" si="1"/>
        <v>6</v>
      </c>
      <c r="AZ5">
        <f t="shared" si="1"/>
        <v>6</v>
      </c>
      <c r="BA5">
        <f t="shared" si="1"/>
        <v>6</v>
      </c>
      <c r="BB5">
        <f t="shared" si="1"/>
        <v>6</v>
      </c>
      <c r="BC5">
        <f t="shared" si="1"/>
        <v>6</v>
      </c>
      <c r="BD5">
        <f t="shared" si="1"/>
        <v>6</v>
      </c>
      <c r="BE5">
        <f t="shared" si="1"/>
        <v>6</v>
      </c>
      <c r="BF5">
        <f t="shared" si="1"/>
        <v>6</v>
      </c>
      <c r="BG5">
        <f t="shared" si="1"/>
        <v>6</v>
      </c>
      <c r="BH5">
        <f t="shared" si="1"/>
        <v>6</v>
      </c>
      <c r="BI5">
        <f t="shared" si="1"/>
        <v>6</v>
      </c>
      <c r="BJ5">
        <f t="shared" si="1"/>
        <v>6</v>
      </c>
      <c r="BK5">
        <f t="shared" si="1"/>
        <v>6</v>
      </c>
      <c r="BL5">
        <f t="shared" si="1"/>
        <v>6</v>
      </c>
      <c r="BM5">
        <f t="shared" si="1"/>
        <v>6</v>
      </c>
      <c r="BN5">
        <f t="shared" si="1"/>
        <v>6</v>
      </c>
      <c r="BO5">
        <f t="shared" si="1"/>
        <v>6</v>
      </c>
      <c r="BP5">
        <f t="shared" si="1"/>
        <v>6</v>
      </c>
      <c r="BQ5">
        <f t="shared" si="1"/>
        <v>6</v>
      </c>
      <c r="BR5">
        <f t="shared" si="1"/>
        <v>6</v>
      </c>
      <c r="BS5">
        <f t="shared" si="1"/>
        <v>6</v>
      </c>
      <c r="BT5">
        <f t="shared" si="1"/>
        <v>6</v>
      </c>
      <c r="BU5">
        <f t="shared" si="1"/>
        <v>6</v>
      </c>
      <c r="BV5">
        <f t="shared" si="1"/>
        <v>6</v>
      </c>
      <c r="BW5">
        <f>IF(BW4,$F$5,$G$5)</f>
        <v>6</v>
      </c>
      <c r="BX5">
        <f>IF(BX4,$F$5,$G$5)</f>
        <v>6</v>
      </c>
      <c r="BY5">
        <f>IF(BY4,$F$5,$G$5)</f>
        <v>6</v>
      </c>
      <c r="BZ5">
        <f>IF(BZ4,$F$5,$G$5)</f>
        <v>6</v>
      </c>
      <c r="CA5">
        <f>IF(CA4,$F$5,$G$5)</f>
        <v>6</v>
      </c>
    </row>
    <row r="6" spans="2:79" x14ac:dyDescent="0.45">
      <c r="C6" t="s">
        <v>144</v>
      </c>
      <c r="J6" s="1">
        <f>I7+1</f>
        <v>44927</v>
      </c>
      <c r="K6" s="1">
        <f>J7</f>
        <v>44957</v>
      </c>
      <c r="L6" s="1">
        <f t="shared" ref="L6:BV6" si="2">K7+1</f>
        <v>44985</v>
      </c>
      <c r="M6" s="1">
        <f t="shared" si="2"/>
        <v>45013</v>
      </c>
      <c r="N6" s="1">
        <f t="shared" si="2"/>
        <v>45044</v>
      </c>
      <c r="O6" s="1">
        <f t="shared" si="2"/>
        <v>45074</v>
      </c>
      <c r="P6" s="1">
        <f t="shared" si="2"/>
        <v>45105</v>
      </c>
      <c r="Q6" s="1">
        <f t="shared" si="2"/>
        <v>45135</v>
      </c>
      <c r="R6" s="1">
        <f t="shared" si="2"/>
        <v>45166</v>
      </c>
      <c r="S6" s="1">
        <f t="shared" si="2"/>
        <v>45197</v>
      </c>
      <c r="T6" s="1">
        <f t="shared" si="2"/>
        <v>45227</v>
      </c>
      <c r="U6" s="1">
        <f t="shared" si="2"/>
        <v>45258</v>
      </c>
      <c r="V6" s="1">
        <f t="shared" si="2"/>
        <v>45288</v>
      </c>
      <c r="W6" s="1">
        <f t="shared" si="2"/>
        <v>45319</v>
      </c>
      <c r="X6" s="1">
        <f t="shared" si="2"/>
        <v>45350</v>
      </c>
      <c r="Y6" s="1">
        <f t="shared" si="2"/>
        <v>45379</v>
      </c>
      <c r="Z6" s="1">
        <f t="shared" si="2"/>
        <v>45410</v>
      </c>
      <c r="AA6" s="1">
        <f t="shared" si="2"/>
        <v>45440</v>
      </c>
      <c r="AB6" s="1">
        <f t="shared" si="2"/>
        <v>45471</v>
      </c>
      <c r="AC6" s="1">
        <f t="shared" si="2"/>
        <v>45501</v>
      </c>
      <c r="AD6" s="1">
        <f t="shared" si="2"/>
        <v>45532</v>
      </c>
      <c r="AE6" s="1">
        <f t="shared" si="2"/>
        <v>45563</v>
      </c>
      <c r="AF6" s="1">
        <f t="shared" si="2"/>
        <v>45593</v>
      </c>
      <c r="AG6" s="1">
        <f t="shared" si="2"/>
        <v>45624</v>
      </c>
      <c r="AH6" s="1">
        <f t="shared" si="2"/>
        <v>45654</v>
      </c>
      <c r="AI6" s="1">
        <f t="shared" si="2"/>
        <v>45836</v>
      </c>
      <c r="AJ6" s="1">
        <f t="shared" si="2"/>
        <v>46019</v>
      </c>
      <c r="AK6" s="1">
        <f t="shared" si="2"/>
        <v>46201</v>
      </c>
      <c r="AL6" s="1">
        <f t="shared" si="2"/>
        <v>46384</v>
      </c>
      <c r="AM6" s="1">
        <f t="shared" si="2"/>
        <v>46566</v>
      </c>
      <c r="AN6" s="1">
        <f t="shared" si="2"/>
        <v>46749</v>
      </c>
      <c r="AO6" s="1">
        <f t="shared" si="2"/>
        <v>46932</v>
      </c>
      <c r="AP6" s="1">
        <f t="shared" si="2"/>
        <v>47115</v>
      </c>
      <c r="AQ6" s="1">
        <f t="shared" si="2"/>
        <v>47297</v>
      </c>
      <c r="AR6" s="1">
        <f t="shared" si="2"/>
        <v>47480</v>
      </c>
      <c r="AS6" s="1">
        <f t="shared" si="2"/>
        <v>47662</v>
      </c>
      <c r="AT6" s="1">
        <f t="shared" si="2"/>
        <v>47845</v>
      </c>
      <c r="AU6" s="1">
        <f t="shared" si="2"/>
        <v>48027</v>
      </c>
      <c r="AV6" s="1">
        <f t="shared" si="2"/>
        <v>48210</v>
      </c>
      <c r="AW6" s="1">
        <f t="shared" si="2"/>
        <v>48393</v>
      </c>
      <c r="AX6" s="1">
        <f t="shared" si="2"/>
        <v>48576</v>
      </c>
      <c r="AY6" s="1">
        <f t="shared" si="2"/>
        <v>48758</v>
      </c>
      <c r="AZ6" s="1">
        <f t="shared" si="2"/>
        <v>48941</v>
      </c>
      <c r="BA6" s="1">
        <f t="shared" si="2"/>
        <v>49123</v>
      </c>
      <c r="BB6" s="1">
        <f t="shared" si="2"/>
        <v>49306</v>
      </c>
      <c r="BC6" s="1">
        <f t="shared" si="2"/>
        <v>49488</v>
      </c>
      <c r="BD6" s="1">
        <f t="shared" si="2"/>
        <v>49671</v>
      </c>
      <c r="BE6" s="1">
        <f t="shared" si="2"/>
        <v>49854</v>
      </c>
      <c r="BF6" s="1">
        <f t="shared" si="2"/>
        <v>50037</v>
      </c>
      <c r="BG6" s="1">
        <f t="shared" si="2"/>
        <v>50219</v>
      </c>
      <c r="BH6" s="1">
        <f t="shared" si="2"/>
        <v>50402</v>
      </c>
      <c r="BI6" s="1">
        <f t="shared" si="2"/>
        <v>50584</v>
      </c>
      <c r="BJ6" s="1">
        <f t="shared" si="2"/>
        <v>50767</v>
      </c>
      <c r="BK6" s="1">
        <f t="shared" si="2"/>
        <v>50949</v>
      </c>
      <c r="BL6" s="1">
        <f t="shared" si="2"/>
        <v>51132</v>
      </c>
      <c r="BM6" s="1">
        <f t="shared" si="2"/>
        <v>51315</v>
      </c>
      <c r="BN6" s="1">
        <f t="shared" si="2"/>
        <v>51498</v>
      </c>
      <c r="BO6" s="1">
        <f t="shared" si="2"/>
        <v>51680</v>
      </c>
      <c r="BP6" s="1">
        <f t="shared" si="2"/>
        <v>51863</v>
      </c>
      <c r="BQ6" s="1">
        <f t="shared" si="2"/>
        <v>52045</v>
      </c>
      <c r="BR6" s="1">
        <f t="shared" si="2"/>
        <v>52228</v>
      </c>
      <c r="BS6" s="1">
        <f t="shared" si="2"/>
        <v>52410</v>
      </c>
      <c r="BT6" s="1">
        <f t="shared" si="2"/>
        <v>52593</v>
      </c>
      <c r="BU6" s="1">
        <f t="shared" si="2"/>
        <v>52776</v>
      </c>
      <c r="BV6" s="1">
        <f t="shared" si="2"/>
        <v>52959</v>
      </c>
      <c r="BW6" s="1">
        <f>BV7+1</f>
        <v>53141</v>
      </c>
      <c r="BX6" s="1">
        <f>BW7+1</f>
        <v>53324</v>
      </c>
      <c r="BY6" s="1">
        <f>BX7+1</f>
        <v>53506</v>
      </c>
      <c r="BZ6" s="1">
        <f>BY7+1</f>
        <v>53689</v>
      </c>
      <c r="CA6" s="1">
        <f>BZ7+1</f>
        <v>53871</v>
      </c>
    </row>
    <row r="7" spans="2:79" x14ac:dyDescent="0.45">
      <c r="C7" t="s">
        <v>145</v>
      </c>
      <c r="I7" s="32">
        <f>'Development Pipeline Assumption'!F6-1</f>
        <v>44926</v>
      </c>
      <c r="J7" s="1">
        <f>EDATE(J6,J5)-1</f>
        <v>44957</v>
      </c>
      <c r="K7" s="1">
        <f t="shared" ref="K7:BV7" si="3">EDATE(K6,K5)-1</f>
        <v>44984</v>
      </c>
      <c r="L7" s="1">
        <f t="shared" si="3"/>
        <v>45012</v>
      </c>
      <c r="M7" s="1">
        <f t="shared" si="3"/>
        <v>45043</v>
      </c>
      <c r="N7" s="1">
        <f t="shared" si="3"/>
        <v>45073</v>
      </c>
      <c r="O7" s="1">
        <f t="shared" si="3"/>
        <v>45104</v>
      </c>
      <c r="P7" s="1">
        <f t="shared" si="3"/>
        <v>45134</v>
      </c>
      <c r="Q7" s="1">
        <f t="shared" si="3"/>
        <v>45165</v>
      </c>
      <c r="R7" s="1">
        <f t="shared" si="3"/>
        <v>45196</v>
      </c>
      <c r="S7" s="1">
        <f t="shared" si="3"/>
        <v>45226</v>
      </c>
      <c r="T7" s="1">
        <f t="shared" si="3"/>
        <v>45257</v>
      </c>
      <c r="U7" s="1">
        <f t="shared" si="3"/>
        <v>45287</v>
      </c>
      <c r="V7" s="1">
        <f t="shared" si="3"/>
        <v>45318</v>
      </c>
      <c r="W7" s="1">
        <f t="shared" si="3"/>
        <v>45349</v>
      </c>
      <c r="X7" s="1">
        <f t="shared" si="3"/>
        <v>45378</v>
      </c>
      <c r="Y7" s="1">
        <f t="shared" si="3"/>
        <v>45409</v>
      </c>
      <c r="Z7" s="1">
        <f t="shared" si="3"/>
        <v>45439</v>
      </c>
      <c r="AA7" s="1">
        <f t="shared" si="3"/>
        <v>45470</v>
      </c>
      <c r="AB7" s="1">
        <f t="shared" si="3"/>
        <v>45500</v>
      </c>
      <c r="AC7" s="1">
        <f t="shared" si="3"/>
        <v>45531</v>
      </c>
      <c r="AD7" s="1">
        <f t="shared" si="3"/>
        <v>45562</v>
      </c>
      <c r="AE7" s="1">
        <f t="shared" si="3"/>
        <v>45592</v>
      </c>
      <c r="AF7" s="1">
        <f t="shared" si="3"/>
        <v>45623</v>
      </c>
      <c r="AG7" s="1">
        <f t="shared" si="3"/>
        <v>45653</v>
      </c>
      <c r="AH7" s="1">
        <f t="shared" si="3"/>
        <v>45835</v>
      </c>
      <c r="AI7" s="1">
        <f t="shared" si="3"/>
        <v>46018</v>
      </c>
      <c r="AJ7" s="1">
        <f t="shared" si="3"/>
        <v>46200</v>
      </c>
      <c r="AK7" s="1">
        <f t="shared" si="3"/>
        <v>46383</v>
      </c>
      <c r="AL7" s="1">
        <f t="shared" si="3"/>
        <v>46565</v>
      </c>
      <c r="AM7" s="1">
        <f t="shared" si="3"/>
        <v>46748</v>
      </c>
      <c r="AN7" s="1">
        <f t="shared" si="3"/>
        <v>46931</v>
      </c>
      <c r="AO7" s="1">
        <f t="shared" si="3"/>
        <v>47114</v>
      </c>
      <c r="AP7" s="1">
        <f t="shared" si="3"/>
        <v>47296</v>
      </c>
      <c r="AQ7" s="1">
        <f t="shared" si="3"/>
        <v>47479</v>
      </c>
      <c r="AR7" s="1">
        <f t="shared" si="3"/>
        <v>47661</v>
      </c>
      <c r="AS7" s="1">
        <f t="shared" si="3"/>
        <v>47844</v>
      </c>
      <c r="AT7" s="1">
        <f t="shared" si="3"/>
        <v>48026</v>
      </c>
      <c r="AU7" s="1">
        <f t="shared" si="3"/>
        <v>48209</v>
      </c>
      <c r="AV7" s="1">
        <f t="shared" si="3"/>
        <v>48392</v>
      </c>
      <c r="AW7" s="1">
        <f t="shared" si="3"/>
        <v>48575</v>
      </c>
      <c r="AX7" s="1">
        <f t="shared" si="3"/>
        <v>48757</v>
      </c>
      <c r="AY7" s="1">
        <f t="shared" si="3"/>
        <v>48940</v>
      </c>
      <c r="AZ7" s="1">
        <f t="shared" si="3"/>
        <v>49122</v>
      </c>
      <c r="BA7" s="1">
        <f t="shared" si="3"/>
        <v>49305</v>
      </c>
      <c r="BB7" s="1">
        <f t="shared" si="3"/>
        <v>49487</v>
      </c>
      <c r="BC7" s="1">
        <f t="shared" si="3"/>
        <v>49670</v>
      </c>
      <c r="BD7" s="1">
        <f t="shared" si="3"/>
        <v>49853</v>
      </c>
      <c r="BE7" s="1">
        <f t="shared" si="3"/>
        <v>50036</v>
      </c>
      <c r="BF7" s="1">
        <f t="shared" si="3"/>
        <v>50218</v>
      </c>
      <c r="BG7" s="1">
        <f t="shared" si="3"/>
        <v>50401</v>
      </c>
      <c r="BH7" s="1">
        <f t="shared" si="3"/>
        <v>50583</v>
      </c>
      <c r="BI7" s="1">
        <f t="shared" si="3"/>
        <v>50766</v>
      </c>
      <c r="BJ7" s="1">
        <f t="shared" si="3"/>
        <v>50948</v>
      </c>
      <c r="BK7" s="1">
        <f t="shared" si="3"/>
        <v>51131</v>
      </c>
      <c r="BL7" s="1">
        <f t="shared" si="3"/>
        <v>51314</v>
      </c>
      <c r="BM7" s="1">
        <f t="shared" si="3"/>
        <v>51497</v>
      </c>
      <c r="BN7" s="1">
        <f t="shared" si="3"/>
        <v>51679</v>
      </c>
      <c r="BO7" s="1">
        <f t="shared" si="3"/>
        <v>51862</v>
      </c>
      <c r="BP7" s="1">
        <f t="shared" si="3"/>
        <v>52044</v>
      </c>
      <c r="BQ7" s="1">
        <f t="shared" si="3"/>
        <v>52227</v>
      </c>
      <c r="BR7" s="1">
        <f t="shared" si="3"/>
        <v>52409</v>
      </c>
      <c r="BS7" s="1">
        <f t="shared" si="3"/>
        <v>52592</v>
      </c>
      <c r="BT7" s="1">
        <f t="shared" si="3"/>
        <v>52775</v>
      </c>
      <c r="BU7" s="1">
        <f t="shared" si="3"/>
        <v>52958</v>
      </c>
      <c r="BV7" s="1">
        <f t="shared" si="3"/>
        <v>53140</v>
      </c>
      <c r="BW7" s="1">
        <f>EDATE(BW6,BW5)-1</f>
        <v>53323</v>
      </c>
      <c r="BX7" s="1">
        <f>EDATE(BX6,BX5)-1</f>
        <v>53505</v>
      </c>
      <c r="BY7" s="1">
        <f>EDATE(BY6,BY5)-1</f>
        <v>53688</v>
      </c>
      <c r="BZ7" s="1">
        <f>EDATE(BZ6,BZ5)-1</f>
        <v>53870</v>
      </c>
      <c r="CA7" s="1">
        <f>EDATE(CA6,CA5)-1</f>
        <v>54053</v>
      </c>
    </row>
    <row r="8" spans="2:79" x14ac:dyDescent="0.45">
      <c r="C8" t="s">
        <v>146</v>
      </c>
      <c r="E8" t="s">
        <v>147</v>
      </c>
      <c r="J8">
        <f>(J7-J6+1)</f>
        <v>31</v>
      </c>
      <c r="K8">
        <f t="shared" ref="K8:BV8" si="4">(K7-K6+1)</f>
        <v>28</v>
      </c>
      <c r="L8">
        <f t="shared" si="4"/>
        <v>28</v>
      </c>
      <c r="M8">
        <f t="shared" si="4"/>
        <v>31</v>
      </c>
      <c r="N8">
        <f t="shared" si="4"/>
        <v>30</v>
      </c>
      <c r="O8">
        <f t="shared" si="4"/>
        <v>31</v>
      </c>
      <c r="P8">
        <f t="shared" si="4"/>
        <v>30</v>
      </c>
      <c r="Q8">
        <f t="shared" si="4"/>
        <v>31</v>
      </c>
      <c r="R8">
        <f t="shared" si="4"/>
        <v>31</v>
      </c>
      <c r="S8">
        <f t="shared" si="4"/>
        <v>30</v>
      </c>
      <c r="T8">
        <f t="shared" si="4"/>
        <v>31</v>
      </c>
      <c r="U8">
        <f t="shared" si="4"/>
        <v>30</v>
      </c>
      <c r="V8">
        <f t="shared" si="4"/>
        <v>31</v>
      </c>
      <c r="W8">
        <f t="shared" si="4"/>
        <v>31</v>
      </c>
      <c r="X8">
        <f t="shared" si="4"/>
        <v>29</v>
      </c>
      <c r="Y8">
        <f t="shared" si="4"/>
        <v>31</v>
      </c>
      <c r="Z8">
        <f t="shared" si="4"/>
        <v>30</v>
      </c>
      <c r="AA8">
        <f t="shared" si="4"/>
        <v>31</v>
      </c>
      <c r="AB8">
        <f t="shared" si="4"/>
        <v>30</v>
      </c>
      <c r="AC8">
        <f t="shared" si="4"/>
        <v>31</v>
      </c>
      <c r="AD8">
        <f t="shared" si="4"/>
        <v>31</v>
      </c>
      <c r="AE8">
        <f t="shared" si="4"/>
        <v>30</v>
      </c>
      <c r="AF8">
        <f t="shared" si="4"/>
        <v>31</v>
      </c>
      <c r="AG8">
        <f t="shared" si="4"/>
        <v>30</v>
      </c>
      <c r="AH8">
        <f t="shared" si="4"/>
        <v>182</v>
      </c>
      <c r="AI8">
        <f t="shared" si="4"/>
        <v>183</v>
      </c>
      <c r="AJ8">
        <f t="shared" si="4"/>
        <v>182</v>
      </c>
      <c r="AK8">
        <f t="shared" si="4"/>
        <v>183</v>
      </c>
      <c r="AL8">
        <f t="shared" si="4"/>
        <v>182</v>
      </c>
      <c r="AM8">
        <f t="shared" si="4"/>
        <v>183</v>
      </c>
      <c r="AN8">
        <f t="shared" si="4"/>
        <v>183</v>
      </c>
      <c r="AO8">
        <f t="shared" si="4"/>
        <v>183</v>
      </c>
      <c r="AP8">
        <f t="shared" si="4"/>
        <v>182</v>
      </c>
      <c r="AQ8">
        <f t="shared" si="4"/>
        <v>183</v>
      </c>
      <c r="AR8">
        <f t="shared" si="4"/>
        <v>182</v>
      </c>
      <c r="AS8">
        <f t="shared" si="4"/>
        <v>183</v>
      </c>
      <c r="AT8">
        <f t="shared" si="4"/>
        <v>182</v>
      </c>
      <c r="AU8">
        <f t="shared" si="4"/>
        <v>183</v>
      </c>
      <c r="AV8">
        <f t="shared" si="4"/>
        <v>183</v>
      </c>
      <c r="AW8">
        <f t="shared" si="4"/>
        <v>183</v>
      </c>
      <c r="AX8">
        <f t="shared" si="4"/>
        <v>182</v>
      </c>
      <c r="AY8">
        <f t="shared" si="4"/>
        <v>183</v>
      </c>
      <c r="AZ8">
        <f t="shared" si="4"/>
        <v>182</v>
      </c>
      <c r="BA8">
        <f t="shared" si="4"/>
        <v>183</v>
      </c>
      <c r="BB8">
        <f t="shared" si="4"/>
        <v>182</v>
      </c>
      <c r="BC8">
        <f t="shared" si="4"/>
        <v>183</v>
      </c>
      <c r="BD8">
        <f t="shared" si="4"/>
        <v>183</v>
      </c>
      <c r="BE8">
        <f t="shared" si="4"/>
        <v>183</v>
      </c>
      <c r="BF8">
        <f t="shared" si="4"/>
        <v>182</v>
      </c>
      <c r="BG8">
        <f t="shared" si="4"/>
        <v>183</v>
      </c>
      <c r="BH8">
        <f t="shared" si="4"/>
        <v>182</v>
      </c>
      <c r="BI8">
        <f t="shared" si="4"/>
        <v>183</v>
      </c>
      <c r="BJ8">
        <f t="shared" si="4"/>
        <v>182</v>
      </c>
      <c r="BK8">
        <f t="shared" si="4"/>
        <v>183</v>
      </c>
      <c r="BL8">
        <f t="shared" si="4"/>
        <v>183</v>
      </c>
      <c r="BM8">
        <f t="shared" si="4"/>
        <v>183</v>
      </c>
      <c r="BN8">
        <f t="shared" si="4"/>
        <v>182</v>
      </c>
      <c r="BO8">
        <f t="shared" si="4"/>
        <v>183</v>
      </c>
      <c r="BP8">
        <f t="shared" si="4"/>
        <v>182</v>
      </c>
      <c r="BQ8">
        <f t="shared" si="4"/>
        <v>183</v>
      </c>
      <c r="BR8">
        <f t="shared" si="4"/>
        <v>182</v>
      </c>
      <c r="BS8">
        <f t="shared" si="4"/>
        <v>183</v>
      </c>
      <c r="BT8">
        <f t="shared" si="4"/>
        <v>183</v>
      </c>
      <c r="BU8">
        <f t="shared" si="4"/>
        <v>183</v>
      </c>
      <c r="BV8">
        <f t="shared" si="4"/>
        <v>182</v>
      </c>
      <c r="BW8">
        <f>(BW7-BW6+1)</f>
        <v>183</v>
      </c>
      <c r="BX8">
        <f>(BX7-BX6+1)</f>
        <v>182</v>
      </c>
      <c r="BY8">
        <f>(BY7-BY6+1)</f>
        <v>183</v>
      </c>
      <c r="BZ8">
        <f>(BZ7-BZ6+1)</f>
        <v>182</v>
      </c>
      <c r="CA8">
        <f>(CA7-CA6+1)</f>
        <v>183</v>
      </c>
    </row>
    <row r="9" spans="2:79" x14ac:dyDescent="0.45">
      <c r="C9" t="s">
        <v>148</v>
      </c>
      <c r="E9" t="s">
        <v>149</v>
      </c>
      <c r="J9">
        <f>J8*24</f>
        <v>744</v>
      </c>
      <c r="K9">
        <f t="shared" ref="K9:BV9" si="5">K8*24</f>
        <v>672</v>
      </c>
      <c r="L9">
        <f t="shared" si="5"/>
        <v>672</v>
      </c>
      <c r="M9">
        <f t="shared" si="5"/>
        <v>744</v>
      </c>
      <c r="N9">
        <f t="shared" si="5"/>
        <v>720</v>
      </c>
      <c r="O9">
        <f t="shared" si="5"/>
        <v>744</v>
      </c>
      <c r="P9">
        <f t="shared" si="5"/>
        <v>720</v>
      </c>
      <c r="Q9">
        <f t="shared" si="5"/>
        <v>744</v>
      </c>
      <c r="R9">
        <f t="shared" si="5"/>
        <v>744</v>
      </c>
      <c r="S9">
        <f t="shared" si="5"/>
        <v>720</v>
      </c>
      <c r="T9">
        <f t="shared" si="5"/>
        <v>744</v>
      </c>
      <c r="U9">
        <f t="shared" si="5"/>
        <v>720</v>
      </c>
      <c r="V9">
        <f t="shared" si="5"/>
        <v>744</v>
      </c>
      <c r="W9">
        <f t="shared" si="5"/>
        <v>744</v>
      </c>
      <c r="X9">
        <f t="shared" si="5"/>
        <v>696</v>
      </c>
      <c r="Y9">
        <f t="shared" si="5"/>
        <v>744</v>
      </c>
      <c r="Z9">
        <f t="shared" si="5"/>
        <v>720</v>
      </c>
      <c r="AA9">
        <f t="shared" si="5"/>
        <v>744</v>
      </c>
      <c r="AB9">
        <f t="shared" si="5"/>
        <v>720</v>
      </c>
      <c r="AC9">
        <f t="shared" si="5"/>
        <v>744</v>
      </c>
      <c r="AD9">
        <f t="shared" si="5"/>
        <v>744</v>
      </c>
      <c r="AE9">
        <f t="shared" si="5"/>
        <v>720</v>
      </c>
      <c r="AF9">
        <f t="shared" si="5"/>
        <v>744</v>
      </c>
      <c r="AG9">
        <f t="shared" si="5"/>
        <v>720</v>
      </c>
      <c r="AH9">
        <f t="shared" si="5"/>
        <v>4368</v>
      </c>
      <c r="AI9">
        <f t="shared" si="5"/>
        <v>4392</v>
      </c>
      <c r="AJ9">
        <f t="shared" si="5"/>
        <v>4368</v>
      </c>
      <c r="AK9">
        <f t="shared" si="5"/>
        <v>4392</v>
      </c>
      <c r="AL9">
        <f t="shared" si="5"/>
        <v>4368</v>
      </c>
      <c r="AM9">
        <f t="shared" si="5"/>
        <v>4392</v>
      </c>
      <c r="AN9">
        <f t="shared" si="5"/>
        <v>4392</v>
      </c>
      <c r="AO9">
        <f t="shared" si="5"/>
        <v>4392</v>
      </c>
      <c r="AP9">
        <f t="shared" si="5"/>
        <v>4368</v>
      </c>
      <c r="AQ9">
        <f t="shared" si="5"/>
        <v>4392</v>
      </c>
      <c r="AR9">
        <f t="shared" si="5"/>
        <v>4368</v>
      </c>
      <c r="AS9">
        <f t="shared" si="5"/>
        <v>4392</v>
      </c>
      <c r="AT9">
        <f t="shared" si="5"/>
        <v>4368</v>
      </c>
      <c r="AU9">
        <f t="shared" si="5"/>
        <v>4392</v>
      </c>
      <c r="AV9">
        <f t="shared" si="5"/>
        <v>4392</v>
      </c>
      <c r="AW9">
        <f t="shared" si="5"/>
        <v>4392</v>
      </c>
      <c r="AX9">
        <f t="shared" si="5"/>
        <v>4368</v>
      </c>
      <c r="AY9">
        <f t="shared" si="5"/>
        <v>4392</v>
      </c>
      <c r="AZ9">
        <f t="shared" si="5"/>
        <v>4368</v>
      </c>
      <c r="BA9">
        <f t="shared" si="5"/>
        <v>4392</v>
      </c>
      <c r="BB9">
        <f t="shared" si="5"/>
        <v>4368</v>
      </c>
      <c r="BC9">
        <f t="shared" si="5"/>
        <v>4392</v>
      </c>
      <c r="BD9">
        <f t="shared" si="5"/>
        <v>4392</v>
      </c>
      <c r="BE9">
        <f t="shared" si="5"/>
        <v>4392</v>
      </c>
      <c r="BF9">
        <f t="shared" si="5"/>
        <v>4368</v>
      </c>
      <c r="BG9">
        <f t="shared" si="5"/>
        <v>4392</v>
      </c>
      <c r="BH9">
        <f t="shared" si="5"/>
        <v>4368</v>
      </c>
      <c r="BI9">
        <f t="shared" si="5"/>
        <v>4392</v>
      </c>
      <c r="BJ9">
        <f t="shared" si="5"/>
        <v>4368</v>
      </c>
      <c r="BK9">
        <f t="shared" si="5"/>
        <v>4392</v>
      </c>
      <c r="BL9">
        <f t="shared" si="5"/>
        <v>4392</v>
      </c>
      <c r="BM9">
        <f t="shared" si="5"/>
        <v>4392</v>
      </c>
      <c r="BN9">
        <f t="shared" si="5"/>
        <v>4368</v>
      </c>
      <c r="BO9">
        <f t="shared" si="5"/>
        <v>4392</v>
      </c>
      <c r="BP9">
        <f t="shared" si="5"/>
        <v>4368</v>
      </c>
      <c r="BQ9">
        <f t="shared" si="5"/>
        <v>4392</v>
      </c>
      <c r="BR9">
        <f t="shared" si="5"/>
        <v>4368</v>
      </c>
      <c r="BS9">
        <f t="shared" si="5"/>
        <v>4392</v>
      </c>
      <c r="BT9">
        <f t="shared" si="5"/>
        <v>4392</v>
      </c>
      <c r="BU9">
        <f t="shared" si="5"/>
        <v>4392</v>
      </c>
      <c r="BV9">
        <f t="shared" si="5"/>
        <v>4368</v>
      </c>
      <c r="BW9">
        <f>BW8*24</f>
        <v>4392</v>
      </c>
      <c r="BX9">
        <f>BX8*24</f>
        <v>4368</v>
      </c>
      <c r="BY9">
        <f>BY8*24</f>
        <v>4392</v>
      </c>
      <c r="BZ9">
        <f>BZ8*24</f>
        <v>4368</v>
      </c>
      <c r="CA9">
        <f>CA8*24</f>
        <v>4392</v>
      </c>
    </row>
    <row r="10" spans="2:79" x14ac:dyDescent="0.45">
      <c r="C10" t="s">
        <v>298</v>
      </c>
      <c r="E10" t="s">
        <v>123</v>
      </c>
      <c r="J10">
        <f>I10+J5</f>
        <v>1</v>
      </c>
      <c r="K10">
        <f t="shared" ref="K10:BV10" si="6">J10+K5</f>
        <v>2</v>
      </c>
      <c r="L10">
        <f t="shared" si="6"/>
        <v>3</v>
      </c>
      <c r="M10">
        <f t="shared" si="6"/>
        <v>4</v>
      </c>
      <c r="N10">
        <f t="shared" si="6"/>
        <v>5</v>
      </c>
      <c r="O10">
        <f t="shared" si="6"/>
        <v>6</v>
      </c>
      <c r="P10">
        <f t="shared" si="6"/>
        <v>7</v>
      </c>
      <c r="Q10">
        <f t="shared" si="6"/>
        <v>8</v>
      </c>
      <c r="R10">
        <f t="shared" si="6"/>
        <v>9</v>
      </c>
      <c r="S10">
        <f t="shared" si="6"/>
        <v>10</v>
      </c>
      <c r="T10">
        <f t="shared" si="6"/>
        <v>11</v>
      </c>
      <c r="U10">
        <f t="shared" si="6"/>
        <v>12</v>
      </c>
      <c r="V10">
        <f t="shared" si="6"/>
        <v>13</v>
      </c>
      <c r="W10">
        <f t="shared" si="6"/>
        <v>14</v>
      </c>
      <c r="X10">
        <f t="shared" si="6"/>
        <v>15</v>
      </c>
      <c r="Y10">
        <f t="shared" si="6"/>
        <v>16</v>
      </c>
      <c r="Z10">
        <f t="shared" si="6"/>
        <v>17</v>
      </c>
      <c r="AA10">
        <f t="shared" si="6"/>
        <v>18</v>
      </c>
      <c r="AB10">
        <f t="shared" si="6"/>
        <v>19</v>
      </c>
      <c r="AC10">
        <f t="shared" si="6"/>
        <v>20</v>
      </c>
      <c r="AD10">
        <f t="shared" si="6"/>
        <v>21</v>
      </c>
      <c r="AE10">
        <f t="shared" si="6"/>
        <v>22</v>
      </c>
      <c r="AF10">
        <f t="shared" si="6"/>
        <v>23</v>
      </c>
      <c r="AG10">
        <f t="shared" si="6"/>
        <v>24</v>
      </c>
      <c r="AH10">
        <f t="shared" si="6"/>
        <v>30</v>
      </c>
      <c r="AI10">
        <f t="shared" si="6"/>
        <v>36</v>
      </c>
      <c r="AJ10">
        <f t="shared" si="6"/>
        <v>42</v>
      </c>
      <c r="AK10">
        <f t="shared" si="6"/>
        <v>48</v>
      </c>
      <c r="AL10">
        <f t="shared" si="6"/>
        <v>54</v>
      </c>
      <c r="AM10">
        <f t="shared" si="6"/>
        <v>60</v>
      </c>
      <c r="AN10">
        <f t="shared" si="6"/>
        <v>66</v>
      </c>
      <c r="AO10">
        <f t="shared" si="6"/>
        <v>72</v>
      </c>
      <c r="AP10">
        <f t="shared" si="6"/>
        <v>78</v>
      </c>
      <c r="AQ10">
        <f t="shared" si="6"/>
        <v>84</v>
      </c>
      <c r="AR10">
        <f t="shared" si="6"/>
        <v>90</v>
      </c>
      <c r="AS10">
        <f t="shared" si="6"/>
        <v>96</v>
      </c>
      <c r="AT10">
        <f t="shared" si="6"/>
        <v>102</v>
      </c>
      <c r="AU10">
        <f t="shared" si="6"/>
        <v>108</v>
      </c>
      <c r="AV10">
        <f t="shared" si="6"/>
        <v>114</v>
      </c>
      <c r="AW10">
        <f t="shared" si="6"/>
        <v>120</v>
      </c>
      <c r="AX10">
        <f t="shared" si="6"/>
        <v>126</v>
      </c>
      <c r="AY10">
        <f t="shared" si="6"/>
        <v>132</v>
      </c>
      <c r="AZ10">
        <f t="shared" si="6"/>
        <v>138</v>
      </c>
      <c r="BA10">
        <f t="shared" si="6"/>
        <v>144</v>
      </c>
      <c r="BB10">
        <f t="shared" si="6"/>
        <v>150</v>
      </c>
      <c r="BC10">
        <f t="shared" si="6"/>
        <v>156</v>
      </c>
      <c r="BD10">
        <f t="shared" si="6"/>
        <v>162</v>
      </c>
      <c r="BE10">
        <f t="shared" si="6"/>
        <v>168</v>
      </c>
      <c r="BF10">
        <f t="shared" si="6"/>
        <v>174</v>
      </c>
      <c r="BG10">
        <f t="shared" si="6"/>
        <v>180</v>
      </c>
      <c r="BH10">
        <f t="shared" si="6"/>
        <v>186</v>
      </c>
      <c r="BI10">
        <f t="shared" si="6"/>
        <v>192</v>
      </c>
      <c r="BJ10">
        <f t="shared" si="6"/>
        <v>198</v>
      </c>
      <c r="BK10">
        <f t="shared" si="6"/>
        <v>204</v>
      </c>
      <c r="BL10">
        <f t="shared" si="6"/>
        <v>210</v>
      </c>
      <c r="BM10">
        <f t="shared" si="6"/>
        <v>216</v>
      </c>
      <c r="BN10">
        <f t="shared" si="6"/>
        <v>222</v>
      </c>
      <c r="BO10">
        <f t="shared" si="6"/>
        <v>228</v>
      </c>
      <c r="BP10">
        <f t="shared" si="6"/>
        <v>234</v>
      </c>
      <c r="BQ10">
        <f t="shared" si="6"/>
        <v>240</v>
      </c>
      <c r="BR10">
        <f t="shared" si="6"/>
        <v>246</v>
      </c>
      <c r="BS10">
        <f t="shared" si="6"/>
        <v>252</v>
      </c>
      <c r="BT10">
        <f t="shared" si="6"/>
        <v>258</v>
      </c>
      <c r="BU10">
        <f t="shared" si="6"/>
        <v>264</v>
      </c>
      <c r="BV10">
        <f t="shared" si="6"/>
        <v>270</v>
      </c>
      <c r="BW10">
        <f t="shared" ref="BW10:CA10" si="7">BV10+BW5</f>
        <v>276</v>
      </c>
      <c r="BX10">
        <f t="shared" si="7"/>
        <v>282</v>
      </c>
      <c r="BY10">
        <f t="shared" si="7"/>
        <v>288</v>
      </c>
      <c r="BZ10">
        <f t="shared" si="7"/>
        <v>294</v>
      </c>
      <c r="CA10">
        <f t="shared" si="7"/>
        <v>300</v>
      </c>
    </row>
    <row r="11" spans="2:79" x14ac:dyDescent="0.45">
      <c r="C11" t="s">
        <v>152</v>
      </c>
      <c r="E11" t="s">
        <v>153</v>
      </c>
      <c r="J11">
        <f>ROUNDUP(J10/12,0)</f>
        <v>1</v>
      </c>
      <c r="K11">
        <f t="shared" ref="K11:BV11" si="8">ROUNDUP(K10/12,0)</f>
        <v>1</v>
      </c>
      <c r="L11">
        <f t="shared" si="8"/>
        <v>1</v>
      </c>
      <c r="M11">
        <f t="shared" si="8"/>
        <v>1</v>
      </c>
      <c r="N11">
        <f t="shared" si="8"/>
        <v>1</v>
      </c>
      <c r="O11">
        <f t="shared" si="8"/>
        <v>1</v>
      </c>
      <c r="P11">
        <f t="shared" si="8"/>
        <v>1</v>
      </c>
      <c r="Q11">
        <f t="shared" si="8"/>
        <v>1</v>
      </c>
      <c r="R11">
        <f t="shared" si="8"/>
        <v>1</v>
      </c>
      <c r="S11">
        <f t="shared" si="8"/>
        <v>1</v>
      </c>
      <c r="T11">
        <f t="shared" si="8"/>
        <v>1</v>
      </c>
      <c r="U11">
        <f t="shared" si="8"/>
        <v>1</v>
      </c>
      <c r="V11">
        <f t="shared" si="8"/>
        <v>2</v>
      </c>
      <c r="W11">
        <f t="shared" si="8"/>
        <v>2</v>
      </c>
      <c r="X11">
        <f t="shared" si="8"/>
        <v>2</v>
      </c>
      <c r="Y11">
        <f t="shared" si="8"/>
        <v>2</v>
      </c>
      <c r="Z11">
        <f t="shared" si="8"/>
        <v>2</v>
      </c>
      <c r="AA11">
        <f t="shared" si="8"/>
        <v>2</v>
      </c>
      <c r="AB11">
        <f t="shared" si="8"/>
        <v>2</v>
      </c>
      <c r="AC11">
        <f t="shared" si="8"/>
        <v>2</v>
      </c>
      <c r="AD11">
        <f t="shared" si="8"/>
        <v>2</v>
      </c>
      <c r="AE11">
        <f t="shared" si="8"/>
        <v>2</v>
      </c>
      <c r="AF11">
        <f t="shared" si="8"/>
        <v>2</v>
      </c>
      <c r="AG11">
        <f t="shared" si="8"/>
        <v>2</v>
      </c>
      <c r="AH11">
        <f t="shared" si="8"/>
        <v>3</v>
      </c>
      <c r="AI11">
        <f t="shared" si="8"/>
        <v>3</v>
      </c>
      <c r="AJ11">
        <f t="shared" si="8"/>
        <v>4</v>
      </c>
      <c r="AK11">
        <f t="shared" si="8"/>
        <v>4</v>
      </c>
      <c r="AL11">
        <f t="shared" si="8"/>
        <v>5</v>
      </c>
      <c r="AM11">
        <f t="shared" si="8"/>
        <v>5</v>
      </c>
      <c r="AN11">
        <f t="shared" si="8"/>
        <v>6</v>
      </c>
      <c r="AO11">
        <f t="shared" si="8"/>
        <v>6</v>
      </c>
      <c r="AP11">
        <f t="shared" si="8"/>
        <v>7</v>
      </c>
      <c r="AQ11">
        <f t="shared" si="8"/>
        <v>7</v>
      </c>
      <c r="AR11">
        <f t="shared" si="8"/>
        <v>8</v>
      </c>
      <c r="AS11">
        <f t="shared" si="8"/>
        <v>8</v>
      </c>
      <c r="AT11">
        <f t="shared" si="8"/>
        <v>9</v>
      </c>
      <c r="AU11">
        <f t="shared" si="8"/>
        <v>9</v>
      </c>
      <c r="AV11">
        <f t="shared" si="8"/>
        <v>10</v>
      </c>
      <c r="AW11">
        <f t="shared" si="8"/>
        <v>10</v>
      </c>
      <c r="AX11">
        <f t="shared" si="8"/>
        <v>11</v>
      </c>
      <c r="AY11">
        <f t="shared" si="8"/>
        <v>11</v>
      </c>
      <c r="AZ11">
        <f t="shared" si="8"/>
        <v>12</v>
      </c>
      <c r="BA11">
        <f t="shared" si="8"/>
        <v>12</v>
      </c>
      <c r="BB11">
        <f t="shared" si="8"/>
        <v>13</v>
      </c>
      <c r="BC11">
        <f t="shared" si="8"/>
        <v>13</v>
      </c>
      <c r="BD11">
        <f t="shared" si="8"/>
        <v>14</v>
      </c>
      <c r="BE11">
        <f t="shared" si="8"/>
        <v>14</v>
      </c>
      <c r="BF11">
        <f t="shared" si="8"/>
        <v>15</v>
      </c>
      <c r="BG11">
        <f t="shared" si="8"/>
        <v>15</v>
      </c>
      <c r="BH11">
        <f t="shared" si="8"/>
        <v>16</v>
      </c>
      <c r="BI11">
        <f t="shared" si="8"/>
        <v>16</v>
      </c>
      <c r="BJ11">
        <f t="shared" si="8"/>
        <v>17</v>
      </c>
      <c r="BK11">
        <f t="shared" si="8"/>
        <v>17</v>
      </c>
      <c r="BL11">
        <f t="shared" si="8"/>
        <v>18</v>
      </c>
      <c r="BM11">
        <f t="shared" si="8"/>
        <v>18</v>
      </c>
      <c r="BN11">
        <f t="shared" si="8"/>
        <v>19</v>
      </c>
      <c r="BO11">
        <f t="shared" si="8"/>
        <v>19</v>
      </c>
      <c r="BP11">
        <f t="shared" si="8"/>
        <v>20</v>
      </c>
      <c r="BQ11">
        <f t="shared" si="8"/>
        <v>20</v>
      </c>
      <c r="BR11">
        <f t="shared" si="8"/>
        <v>21</v>
      </c>
      <c r="BS11">
        <f t="shared" si="8"/>
        <v>21</v>
      </c>
      <c r="BT11">
        <f t="shared" si="8"/>
        <v>22</v>
      </c>
      <c r="BU11">
        <f t="shared" si="8"/>
        <v>22</v>
      </c>
      <c r="BV11">
        <f t="shared" si="8"/>
        <v>23</v>
      </c>
      <c r="BW11">
        <f t="shared" ref="BW11:CA11" si="9">ROUNDUP(BW10/12,0)</f>
        <v>23</v>
      </c>
      <c r="BX11">
        <f t="shared" si="9"/>
        <v>24</v>
      </c>
      <c r="BY11">
        <f t="shared" si="9"/>
        <v>24</v>
      </c>
      <c r="BZ11">
        <f t="shared" si="9"/>
        <v>25</v>
      </c>
      <c r="CA11">
        <f t="shared" si="9"/>
        <v>25</v>
      </c>
    </row>
    <row r="12" spans="2:79" x14ac:dyDescent="0.45">
      <c r="C12" t="s">
        <v>154</v>
      </c>
      <c r="E12" t="s">
        <v>142</v>
      </c>
      <c r="F12" s="32">
        <f>'Development Pipeline Assumption'!F8</f>
        <v>45658</v>
      </c>
      <c r="G12" s="32">
        <f>'Development Pipeline Assumption'!F10</f>
        <v>51136</v>
      </c>
      <c r="H12">
        <f>SUM(J12:CA12)</f>
        <v>30</v>
      </c>
      <c r="J12">
        <f>AND(J6&gt;=$F$12,J6&lt;$G$12)*1</f>
        <v>0</v>
      </c>
      <c r="K12">
        <f t="shared" ref="K12:BV12" si="10">AND(K6&gt;=$F$12,K6&lt;$G$12)*1</f>
        <v>0</v>
      </c>
      <c r="L12">
        <f t="shared" si="10"/>
        <v>0</v>
      </c>
      <c r="M12">
        <f t="shared" si="10"/>
        <v>0</v>
      </c>
      <c r="N12">
        <f t="shared" si="10"/>
        <v>0</v>
      </c>
      <c r="O12">
        <f t="shared" si="10"/>
        <v>0</v>
      </c>
      <c r="P12">
        <f t="shared" si="10"/>
        <v>0</v>
      </c>
      <c r="Q12">
        <f t="shared" si="10"/>
        <v>0</v>
      </c>
      <c r="R12">
        <f t="shared" si="10"/>
        <v>0</v>
      </c>
      <c r="S12">
        <f t="shared" si="10"/>
        <v>0</v>
      </c>
      <c r="T12">
        <f t="shared" si="10"/>
        <v>0</v>
      </c>
      <c r="U12">
        <f t="shared" si="10"/>
        <v>0</v>
      </c>
      <c r="V12">
        <f t="shared" si="10"/>
        <v>0</v>
      </c>
      <c r="W12">
        <f t="shared" si="10"/>
        <v>0</v>
      </c>
      <c r="X12">
        <f t="shared" si="10"/>
        <v>0</v>
      </c>
      <c r="Y12">
        <f t="shared" si="10"/>
        <v>0</v>
      </c>
      <c r="Z12">
        <f t="shared" si="10"/>
        <v>0</v>
      </c>
      <c r="AA12">
        <f t="shared" si="10"/>
        <v>0</v>
      </c>
      <c r="AB12">
        <f t="shared" si="10"/>
        <v>0</v>
      </c>
      <c r="AC12">
        <f t="shared" si="10"/>
        <v>0</v>
      </c>
      <c r="AD12">
        <f t="shared" si="10"/>
        <v>0</v>
      </c>
      <c r="AE12">
        <f t="shared" si="10"/>
        <v>0</v>
      </c>
      <c r="AF12">
        <f t="shared" si="10"/>
        <v>0</v>
      </c>
      <c r="AG12">
        <f t="shared" si="10"/>
        <v>0</v>
      </c>
      <c r="AH12">
        <f t="shared" si="10"/>
        <v>0</v>
      </c>
      <c r="AI12">
        <f t="shared" si="10"/>
        <v>1</v>
      </c>
      <c r="AJ12">
        <f t="shared" si="10"/>
        <v>1</v>
      </c>
      <c r="AK12">
        <f t="shared" si="10"/>
        <v>1</v>
      </c>
      <c r="AL12">
        <f t="shared" si="10"/>
        <v>1</v>
      </c>
      <c r="AM12">
        <f t="shared" si="10"/>
        <v>1</v>
      </c>
      <c r="AN12">
        <f t="shared" si="10"/>
        <v>1</v>
      </c>
      <c r="AO12">
        <f t="shared" si="10"/>
        <v>1</v>
      </c>
      <c r="AP12">
        <f t="shared" si="10"/>
        <v>1</v>
      </c>
      <c r="AQ12">
        <f t="shared" si="10"/>
        <v>1</v>
      </c>
      <c r="AR12">
        <f t="shared" si="10"/>
        <v>1</v>
      </c>
      <c r="AS12">
        <f t="shared" si="10"/>
        <v>1</v>
      </c>
      <c r="AT12">
        <f t="shared" si="10"/>
        <v>1</v>
      </c>
      <c r="AU12">
        <f t="shared" si="10"/>
        <v>1</v>
      </c>
      <c r="AV12">
        <f t="shared" si="10"/>
        <v>1</v>
      </c>
      <c r="AW12">
        <f t="shared" si="10"/>
        <v>1</v>
      </c>
      <c r="AX12">
        <f t="shared" si="10"/>
        <v>1</v>
      </c>
      <c r="AY12">
        <f t="shared" si="10"/>
        <v>1</v>
      </c>
      <c r="AZ12">
        <f t="shared" si="10"/>
        <v>1</v>
      </c>
      <c r="BA12">
        <f t="shared" si="10"/>
        <v>1</v>
      </c>
      <c r="BB12">
        <f t="shared" si="10"/>
        <v>1</v>
      </c>
      <c r="BC12">
        <f t="shared" si="10"/>
        <v>1</v>
      </c>
      <c r="BD12">
        <f t="shared" si="10"/>
        <v>1</v>
      </c>
      <c r="BE12">
        <f t="shared" si="10"/>
        <v>1</v>
      </c>
      <c r="BF12">
        <f t="shared" si="10"/>
        <v>1</v>
      </c>
      <c r="BG12">
        <f t="shared" si="10"/>
        <v>1</v>
      </c>
      <c r="BH12">
        <f t="shared" si="10"/>
        <v>1</v>
      </c>
      <c r="BI12">
        <f t="shared" si="10"/>
        <v>1</v>
      </c>
      <c r="BJ12">
        <f t="shared" si="10"/>
        <v>1</v>
      </c>
      <c r="BK12">
        <f t="shared" si="10"/>
        <v>1</v>
      </c>
      <c r="BL12">
        <f t="shared" si="10"/>
        <v>1</v>
      </c>
      <c r="BM12">
        <f t="shared" si="10"/>
        <v>0</v>
      </c>
      <c r="BN12">
        <f t="shared" si="10"/>
        <v>0</v>
      </c>
      <c r="BO12">
        <f t="shared" si="10"/>
        <v>0</v>
      </c>
      <c r="BP12">
        <f t="shared" si="10"/>
        <v>0</v>
      </c>
      <c r="BQ12">
        <f t="shared" si="10"/>
        <v>0</v>
      </c>
      <c r="BR12">
        <f t="shared" si="10"/>
        <v>0</v>
      </c>
      <c r="BS12">
        <f t="shared" si="10"/>
        <v>0</v>
      </c>
      <c r="BT12">
        <f t="shared" si="10"/>
        <v>0</v>
      </c>
      <c r="BU12">
        <f t="shared" si="10"/>
        <v>0</v>
      </c>
      <c r="BV12">
        <f t="shared" si="10"/>
        <v>0</v>
      </c>
      <c r="BW12">
        <f>AND(BW6&gt;=$F$12,BW6&lt;$G$12)*1</f>
        <v>0</v>
      </c>
      <c r="BX12">
        <f>AND(BX6&gt;=$F$12,BX6&lt;$G$12)*1</f>
        <v>0</v>
      </c>
      <c r="BY12">
        <f>AND(BY6&gt;=$F$12,BY6&lt;$G$12)*1</f>
        <v>0</v>
      </c>
      <c r="BZ12">
        <f>AND(BZ6&gt;=$F$12,BZ6&lt;$G$12)*1</f>
        <v>0</v>
      </c>
      <c r="CA12">
        <f>AND(CA6&gt;=$F$12,CA6&lt;$G$12)*1</f>
        <v>0</v>
      </c>
    </row>
    <row r="14" spans="2:79" x14ac:dyDescent="0.45">
      <c r="B14" s="18" t="s">
        <v>134</v>
      </c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</row>
    <row r="15" spans="2:79" x14ac:dyDescent="0.45">
      <c r="C15" t="s">
        <v>285</v>
      </c>
      <c r="E15" t="s">
        <v>172</v>
      </c>
      <c r="F15" s="35">
        <f>'Development Pipeline Assumption'!F16</f>
        <v>1500</v>
      </c>
      <c r="J15" s="8">
        <f>$F$15</f>
        <v>1500</v>
      </c>
      <c r="K15" s="8">
        <f t="shared" ref="K15:BV15" si="11">$F$15</f>
        <v>1500</v>
      </c>
      <c r="L15" s="8">
        <f t="shared" si="11"/>
        <v>1500</v>
      </c>
      <c r="M15" s="8">
        <f t="shared" si="11"/>
        <v>1500</v>
      </c>
      <c r="N15" s="8">
        <f t="shared" si="11"/>
        <v>1500</v>
      </c>
      <c r="O15" s="8">
        <f t="shared" si="11"/>
        <v>1500</v>
      </c>
      <c r="P15" s="8">
        <f t="shared" si="11"/>
        <v>1500</v>
      </c>
      <c r="Q15" s="8">
        <f t="shared" si="11"/>
        <v>1500</v>
      </c>
      <c r="R15" s="8">
        <f t="shared" si="11"/>
        <v>1500</v>
      </c>
      <c r="S15" s="8">
        <f t="shared" si="11"/>
        <v>1500</v>
      </c>
      <c r="T15" s="8">
        <f t="shared" si="11"/>
        <v>1500</v>
      </c>
      <c r="U15" s="8">
        <f t="shared" si="11"/>
        <v>1500</v>
      </c>
      <c r="V15" s="8">
        <f t="shared" si="11"/>
        <v>1500</v>
      </c>
      <c r="W15" s="8">
        <f t="shared" si="11"/>
        <v>1500</v>
      </c>
      <c r="X15" s="8">
        <f t="shared" si="11"/>
        <v>1500</v>
      </c>
      <c r="Y15" s="8">
        <f t="shared" si="11"/>
        <v>1500</v>
      </c>
      <c r="Z15" s="8">
        <f t="shared" si="11"/>
        <v>1500</v>
      </c>
      <c r="AA15" s="8">
        <f t="shared" si="11"/>
        <v>1500</v>
      </c>
      <c r="AB15" s="8">
        <f t="shared" si="11"/>
        <v>1500</v>
      </c>
      <c r="AC15" s="8">
        <f t="shared" si="11"/>
        <v>1500</v>
      </c>
      <c r="AD15" s="8">
        <f t="shared" si="11"/>
        <v>1500</v>
      </c>
      <c r="AE15" s="8">
        <f t="shared" si="11"/>
        <v>1500</v>
      </c>
      <c r="AF15" s="8">
        <f t="shared" si="11"/>
        <v>1500</v>
      </c>
      <c r="AG15" s="8">
        <f t="shared" si="11"/>
        <v>1500</v>
      </c>
      <c r="AH15" s="8">
        <f t="shared" si="11"/>
        <v>1500</v>
      </c>
      <c r="AI15" s="8">
        <f t="shared" si="11"/>
        <v>1500</v>
      </c>
      <c r="AJ15" s="8">
        <f t="shared" si="11"/>
        <v>1500</v>
      </c>
      <c r="AK15" s="8">
        <f t="shared" si="11"/>
        <v>1500</v>
      </c>
      <c r="AL15" s="8">
        <f t="shared" si="11"/>
        <v>1500</v>
      </c>
      <c r="AM15" s="8">
        <f t="shared" si="11"/>
        <v>1500</v>
      </c>
      <c r="AN15" s="8">
        <f t="shared" si="11"/>
        <v>1500</v>
      </c>
      <c r="AO15" s="8">
        <f t="shared" si="11"/>
        <v>1500</v>
      </c>
      <c r="AP15" s="8">
        <f t="shared" si="11"/>
        <v>1500</v>
      </c>
      <c r="AQ15" s="8">
        <f t="shared" si="11"/>
        <v>1500</v>
      </c>
      <c r="AR15" s="8">
        <f t="shared" si="11"/>
        <v>1500</v>
      </c>
      <c r="AS15" s="8">
        <f t="shared" si="11"/>
        <v>1500</v>
      </c>
      <c r="AT15" s="8">
        <f t="shared" si="11"/>
        <v>1500</v>
      </c>
      <c r="AU15" s="8">
        <f t="shared" si="11"/>
        <v>1500</v>
      </c>
      <c r="AV15" s="8">
        <f t="shared" si="11"/>
        <v>1500</v>
      </c>
      <c r="AW15" s="8">
        <f t="shared" si="11"/>
        <v>1500</v>
      </c>
      <c r="AX15" s="8">
        <f t="shared" si="11"/>
        <v>1500</v>
      </c>
      <c r="AY15" s="8">
        <f t="shared" si="11"/>
        <v>1500</v>
      </c>
      <c r="AZ15" s="8">
        <f t="shared" si="11"/>
        <v>1500</v>
      </c>
      <c r="BA15" s="8">
        <f t="shared" si="11"/>
        <v>1500</v>
      </c>
      <c r="BB15" s="8">
        <f t="shared" si="11"/>
        <v>1500</v>
      </c>
      <c r="BC15" s="8">
        <f t="shared" si="11"/>
        <v>1500</v>
      </c>
      <c r="BD15" s="8">
        <f t="shared" si="11"/>
        <v>1500</v>
      </c>
      <c r="BE15" s="8">
        <f t="shared" si="11"/>
        <v>1500</v>
      </c>
      <c r="BF15" s="8">
        <f t="shared" si="11"/>
        <v>1500</v>
      </c>
      <c r="BG15" s="8">
        <f t="shared" si="11"/>
        <v>1500</v>
      </c>
      <c r="BH15" s="8">
        <f t="shared" si="11"/>
        <v>1500</v>
      </c>
      <c r="BI15" s="8">
        <f t="shared" si="11"/>
        <v>1500</v>
      </c>
      <c r="BJ15" s="8">
        <f t="shared" si="11"/>
        <v>1500</v>
      </c>
      <c r="BK15" s="8">
        <f t="shared" si="11"/>
        <v>1500</v>
      </c>
      <c r="BL15" s="8">
        <f t="shared" si="11"/>
        <v>1500</v>
      </c>
      <c r="BM15" s="8">
        <f t="shared" si="11"/>
        <v>1500</v>
      </c>
      <c r="BN15" s="8">
        <f t="shared" si="11"/>
        <v>1500</v>
      </c>
      <c r="BO15" s="8">
        <f t="shared" si="11"/>
        <v>1500</v>
      </c>
      <c r="BP15" s="8">
        <f t="shared" si="11"/>
        <v>1500</v>
      </c>
      <c r="BQ15" s="8">
        <f t="shared" si="11"/>
        <v>1500</v>
      </c>
      <c r="BR15" s="8">
        <f t="shared" si="11"/>
        <v>1500</v>
      </c>
      <c r="BS15" s="8">
        <f t="shared" si="11"/>
        <v>1500</v>
      </c>
      <c r="BT15" s="8">
        <f t="shared" si="11"/>
        <v>1500</v>
      </c>
      <c r="BU15" s="8">
        <f t="shared" si="11"/>
        <v>1500</v>
      </c>
      <c r="BV15" s="8">
        <f t="shared" si="11"/>
        <v>1500</v>
      </c>
      <c r="BW15" s="8">
        <f t="shared" ref="BW15:CA15" si="12">$F$15</f>
        <v>1500</v>
      </c>
      <c r="BX15" s="8">
        <f t="shared" si="12"/>
        <v>1500</v>
      </c>
      <c r="BY15" s="8">
        <f t="shared" si="12"/>
        <v>1500</v>
      </c>
      <c r="BZ15" s="8">
        <f t="shared" si="12"/>
        <v>1500</v>
      </c>
      <c r="CA15" s="8">
        <f t="shared" si="12"/>
        <v>1500</v>
      </c>
    </row>
    <row r="17" spans="3:79" x14ac:dyDescent="0.45">
      <c r="C17" t="s">
        <v>297</v>
      </c>
      <c r="E17" t="s">
        <v>142</v>
      </c>
      <c r="F17" s="34">
        <f>'Development Pipeline Assumption'!F18</f>
        <v>3</v>
      </c>
      <c r="J17" s="5">
        <f>(MOD(J11,$F$17)=0)*J12</f>
        <v>0</v>
      </c>
      <c r="K17" s="5">
        <f t="shared" ref="K17:BV17" si="13">(MOD(K11,$F$17)=0)*K12</f>
        <v>0</v>
      </c>
      <c r="L17" s="5">
        <f t="shared" si="13"/>
        <v>0</v>
      </c>
      <c r="M17" s="5">
        <f t="shared" si="13"/>
        <v>0</v>
      </c>
      <c r="N17" s="5">
        <f t="shared" si="13"/>
        <v>0</v>
      </c>
      <c r="O17" s="5">
        <f t="shared" si="13"/>
        <v>0</v>
      </c>
      <c r="P17" s="5">
        <f t="shared" si="13"/>
        <v>0</v>
      </c>
      <c r="Q17" s="5">
        <f t="shared" si="13"/>
        <v>0</v>
      </c>
      <c r="R17" s="5">
        <f t="shared" si="13"/>
        <v>0</v>
      </c>
      <c r="S17" s="5">
        <f t="shared" si="13"/>
        <v>0</v>
      </c>
      <c r="T17" s="5">
        <f t="shared" si="13"/>
        <v>0</v>
      </c>
      <c r="U17" s="5">
        <f t="shared" si="13"/>
        <v>0</v>
      </c>
      <c r="V17" s="5">
        <f t="shared" si="13"/>
        <v>0</v>
      </c>
      <c r="W17" s="5">
        <f t="shared" si="13"/>
        <v>0</v>
      </c>
      <c r="X17" s="5">
        <f t="shared" si="13"/>
        <v>0</v>
      </c>
      <c r="Y17" s="5">
        <f t="shared" si="13"/>
        <v>0</v>
      </c>
      <c r="Z17" s="5">
        <f t="shared" si="13"/>
        <v>0</v>
      </c>
      <c r="AA17" s="5">
        <f t="shared" si="13"/>
        <v>0</v>
      </c>
      <c r="AB17" s="5">
        <f t="shared" si="13"/>
        <v>0</v>
      </c>
      <c r="AC17" s="5">
        <f t="shared" si="13"/>
        <v>0</v>
      </c>
      <c r="AD17" s="5">
        <f t="shared" si="13"/>
        <v>0</v>
      </c>
      <c r="AE17" s="5">
        <f t="shared" si="13"/>
        <v>0</v>
      </c>
      <c r="AF17" s="5">
        <f t="shared" si="13"/>
        <v>0</v>
      </c>
      <c r="AG17" s="5">
        <f t="shared" si="13"/>
        <v>0</v>
      </c>
      <c r="AH17" s="5">
        <f t="shared" si="13"/>
        <v>0</v>
      </c>
      <c r="AI17" s="5">
        <f t="shared" si="13"/>
        <v>1</v>
      </c>
      <c r="AJ17" s="5">
        <f t="shared" si="13"/>
        <v>0</v>
      </c>
      <c r="AK17" s="5">
        <f t="shared" si="13"/>
        <v>0</v>
      </c>
      <c r="AL17" s="5">
        <f t="shared" si="13"/>
        <v>0</v>
      </c>
      <c r="AM17" s="5">
        <f t="shared" si="13"/>
        <v>0</v>
      </c>
      <c r="AN17" s="5">
        <f t="shared" si="13"/>
        <v>1</v>
      </c>
      <c r="AO17" s="5">
        <f t="shared" si="13"/>
        <v>1</v>
      </c>
      <c r="AP17" s="5">
        <f t="shared" si="13"/>
        <v>0</v>
      </c>
      <c r="AQ17" s="5">
        <f t="shared" si="13"/>
        <v>0</v>
      </c>
      <c r="AR17" s="5">
        <f t="shared" si="13"/>
        <v>0</v>
      </c>
      <c r="AS17" s="5">
        <f t="shared" si="13"/>
        <v>0</v>
      </c>
      <c r="AT17" s="5">
        <f t="shared" si="13"/>
        <v>1</v>
      </c>
      <c r="AU17" s="5">
        <f t="shared" si="13"/>
        <v>1</v>
      </c>
      <c r="AV17" s="5">
        <f t="shared" si="13"/>
        <v>0</v>
      </c>
      <c r="AW17" s="5">
        <f t="shared" si="13"/>
        <v>0</v>
      </c>
      <c r="AX17" s="5">
        <f t="shared" si="13"/>
        <v>0</v>
      </c>
      <c r="AY17" s="5">
        <f t="shared" si="13"/>
        <v>0</v>
      </c>
      <c r="AZ17" s="5">
        <f t="shared" si="13"/>
        <v>1</v>
      </c>
      <c r="BA17" s="5">
        <f t="shared" si="13"/>
        <v>1</v>
      </c>
      <c r="BB17" s="5">
        <f t="shared" si="13"/>
        <v>0</v>
      </c>
      <c r="BC17" s="5">
        <f t="shared" si="13"/>
        <v>0</v>
      </c>
      <c r="BD17" s="5">
        <f t="shared" si="13"/>
        <v>0</v>
      </c>
      <c r="BE17" s="5">
        <f t="shared" si="13"/>
        <v>0</v>
      </c>
      <c r="BF17" s="5">
        <f t="shared" si="13"/>
        <v>1</v>
      </c>
      <c r="BG17" s="5">
        <f t="shared" si="13"/>
        <v>1</v>
      </c>
      <c r="BH17" s="5">
        <f t="shared" si="13"/>
        <v>0</v>
      </c>
      <c r="BI17" s="5">
        <f t="shared" si="13"/>
        <v>0</v>
      </c>
      <c r="BJ17" s="5">
        <f t="shared" si="13"/>
        <v>0</v>
      </c>
      <c r="BK17" s="5">
        <f t="shared" si="13"/>
        <v>0</v>
      </c>
      <c r="BL17" s="5" t="b">
        <f>MOD(BL11,$F$17)=0</f>
        <v>1</v>
      </c>
      <c r="BM17" s="5">
        <f t="shared" si="13"/>
        <v>0</v>
      </c>
      <c r="BN17" s="5">
        <f t="shared" si="13"/>
        <v>0</v>
      </c>
      <c r="BO17" s="5">
        <f t="shared" si="13"/>
        <v>0</v>
      </c>
      <c r="BP17" s="5">
        <f t="shared" si="13"/>
        <v>0</v>
      </c>
      <c r="BQ17" s="5">
        <f t="shared" si="13"/>
        <v>0</v>
      </c>
      <c r="BR17" s="5">
        <f t="shared" si="13"/>
        <v>0</v>
      </c>
      <c r="BS17" s="5">
        <f t="shared" si="13"/>
        <v>0</v>
      </c>
      <c r="BT17" s="5">
        <f t="shared" si="13"/>
        <v>0</v>
      </c>
      <c r="BU17" s="5">
        <f t="shared" si="13"/>
        <v>0</v>
      </c>
      <c r="BV17" s="5">
        <f t="shared" si="13"/>
        <v>0</v>
      </c>
      <c r="BW17" s="5">
        <f t="shared" ref="BW17:CA17" si="14">(MOD(BW11,$F$17)=0)*BW12</f>
        <v>0</v>
      </c>
      <c r="BX17" s="5">
        <f t="shared" si="14"/>
        <v>0</v>
      </c>
      <c r="BY17" s="5">
        <f t="shared" si="14"/>
        <v>0</v>
      </c>
      <c r="BZ17" s="5">
        <f t="shared" si="14"/>
        <v>0</v>
      </c>
      <c r="CA17" s="5">
        <f t="shared" si="14"/>
        <v>0</v>
      </c>
    </row>
    <row r="18" spans="3:79" x14ac:dyDescent="0.45">
      <c r="C18" t="s">
        <v>300</v>
      </c>
      <c r="E18" t="s">
        <v>142</v>
      </c>
      <c r="F18" s="11">
        <v>12</v>
      </c>
      <c r="J18" s="5" t="b">
        <f>MONTH(J7)=$F$18</f>
        <v>0</v>
      </c>
      <c r="K18" s="5" t="b">
        <f t="shared" ref="K18:BV18" si="15">MONTH(K7)=$F$18</f>
        <v>0</v>
      </c>
      <c r="L18" s="5" t="b">
        <f t="shared" si="15"/>
        <v>0</v>
      </c>
      <c r="M18" s="5" t="b">
        <f t="shared" si="15"/>
        <v>0</v>
      </c>
      <c r="N18" s="5" t="b">
        <f t="shared" si="15"/>
        <v>0</v>
      </c>
      <c r="O18" s="5" t="b">
        <f t="shared" si="15"/>
        <v>0</v>
      </c>
      <c r="P18" s="5" t="b">
        <f t="shared" si="15"/>
        <v>0</v>
      </c>
      <c r="Q18" s="5" t="b">
        <f t="shared" si="15"/>
        <v>0</v>
      </c>
      <c r="R18" s="5" t="b">
        <f t="shared" si="15"/>
        <v>0</v>
      </c>
      <c r="S18" s="5" t="b">
        <f t="shared" si="15"/>
        <v>0</v>
      </c>
      <c r="T18" s="5" t="b">
        <f t="shared" si="15"/>
        <v>0</v>
      </c>
      <c r="U18" s="5" t="b">
        <f t="shared" si="15"/>
        <v>1</v>
      </c>
      <c r="V18" s="5" t="b">
        <f t="shared" si="15"/>
        <v>0</v>
      </c>
      <c r="W18" s="5" t="b">
        <f t="shared" si="15"/>
        <v>0</v>
      </c>
      <c r="X18" s="5" t="b">
        <f t="shared" si="15"/>
        <v>0</v>
      </c>
      <c r="Y18" s="5" t="b">
        <f t="shared" si="15"/>
        <v>0</v>
      </c>
      <c r="Z18" s="5" t="b">
        <f t="shared" si="15"/>
        <v>0</v>
      </c>
      <c r="AA18" s="5" t="b">
        <f t="shared" si="15"/>
        <v>0</v>
      </c>
      <c r="AB18" s="5" t="b">
        <f t="shared" si="15"/>
        <v>0</v>
      </c>
      <c r="AC18" s="5" t="b">
        <f t="shared" si="15"/>
        <v>0</v>
      </c>
      <c r="AD18" s="5" t="b">
        <f t="shared" si="15"/>
        <v>0</v>
      </c>
      <c r="AE18" s="5" t="b">
        <f t="shared" si="15"/>
        <v>0</v>
      </c>
      <c r="AF18" s="5" t="b">
        <f t="shared" si="15"/>
        <v>0</v>
      </c>
      <c r="AG18" s="5" t="b">
        <f t="shared" si="15"/>
        <v>1</v>
      </c>
      <c r="AH18" s="5" t="b">
        <f t="shared" si="15"/>
        <v>0</v>
      </c>
      <c r="AI18" s="5" t="b">
        <f t="shared" si="15"/>
        <v>1</v>
      </c>
      <c r="AJ18" s="5" t="b">
        <f t="shared" si="15"/>
        <v>0</v>
      </c>
      <c r="AK18" s="5" t="b">
        <f t="shared" si="15"/>
        <v>1</v>
      </c>
      <c r="AL18" s="5" t="b">
        <f t="shared" si="15"/>
        <v>0</v>
      </c>
      <c r="AM18" s="5" t="b">
        <f t="shared" si="15"/>
        <v>1</v>
      </c>
      <c r="AN18" s="5" t="b">
        <f t="shared" si="15"/>
        <v>0</v>
      </c>
      <c r="AO18" s="5" t="b">
        <f t="shared" si="15"/>
        <v>1</v>
      </c>
      <c r="AP18" s="5" t="b">
        <f t="shared" si="15"/>
        <v>0</v>
      </c>
      <c r="AQ18" s="5" t="b">
        <f t="shared" si="15"/>
        <v>1</v>
      </c>
      <c r="AR18" s="5" t="b">
        <f t="shared" si="15"/>
        <v>0</v>
      </c>
      <c r="AS18" s="5" t="b">
        <f t="shared" si="15"/>
        <v>1</v>
      </c>
      <c r="AT18" s="5" t="b">
        <f t="shared" si="15"/>
        <v>0</v>
      </c>
      <c r="AU18" s="5" t="b">
        <f t="shared" si="15"/>
        <v>1</v>
      </c>
      <c r="AV18" s="5" t="b">
        <f t="shared" si="15"/>
        <v>0</v>
      </c>
      <c r="AW18" s="5" t="b">
        <f t="shared" si="15"/>
        <v>1</v>
      </c>
      <c r="AX18" s="5" t="b">
        <f t="shared" si="15"/>
        <v>0</v>
      </c>
      <c r="AY18" s="5" t="b">
        <f t="shared" si="15"/>
        <v>1</v>
      </c>
      <c r="AZ18" s="5" t="b">
        <f t="shared" si="15"/>
        <v>0</v>
      </c>
      <c r="BA18" s="5" t="b">
        <f t="shared" si="15"/>
        <v>1</v>
      </c>
      <c r="BB18" s="5" t="b">
        <f t="shared" si="15"/>
        <v>0</v>
      </c>
      <c r="BC18" s="5" t="b">
        <f t="shared" si="15"/>
        <v>1</v>
      </c>
      <c r="BD18" s="5" t="b">
        <f t="shared" si="15"/>
        <v>0</v>
      </c>
      <c r="BE18" s="5" t="b">
        <f t="shared" si="15"/>
        <v>1</v>
      </c>
      <c r="BF18" s="5" t="b">
        <f t="shared" si="15"/>
        <v>0</v>
      </c>
      <c r="BG18" s="5" t="b">
        <f t="shared" si="15"/>
        <v>1</v>
      </c>
      <c r="BH18" s="5" t="b">
        <f t="shared" si="15"/>
        <v>0</v>
      </c>
      <c r="BI18" s="5" t="b">
        <f t="shared" si="15"/>
        <v>1</v>
      </c>
      <c r="BJ18" s="5" t="b">
        <f t="shared" si="15"/>
        <v>0</v>
      </c>
      <c r="BK18" s="5" t="b">
        <f t="shared" si="15"/>
        <v>1</v>
      </c>
      <c r="BL18" s="5" t="b">
        <f t="shared" si="15"/>
        <v>0</v>
      </c>
      <c r="BM18" s="5" t="b">
        <f t="shared" si="15"/>
        <v>1</v>
      </c>
      <c r="BN18" s="5" t="b">
        <f t="shared" si="15"/>
        <v>0</v>
      </c>
      <c r="BO18" s="5" t="b">
        <f t="shared" si="15"/>
        <v>1</v>
      </c>
      <c r="BP18" s="5" t="b">
        <f t="shared" si="15"/>
        <v>0</v>
      </c>
      <c r="BQ18" s="5" t="b">
        <f t="shared" si="15"/>
        <v>1</v>
      </c>
      <c r="BR18" s="5" t="b">
        <f t="shared" si="15"/>
        <v>0</v>
      </c>
      <c r="BS18" s="5" t="b">
        <f t="shared" si="15"/>
        <v>1</v>
      </c>
      <c r="BT18" s="5" t="b">
        <f t="shared" si="15"/>
        <v>0</v>
      </c>
      <c r="BU18" s="5" t="b">
        <f t="shared" si="15"/>
        <v>1</v>
      </c>
      <c r="BV18" s="5" t="b">
        <f t="shared" si="15"/>
        <v>0</v>
      </c>
      <c r="BW18" s="5" t="b">
        <f t="shared" ref="BW18:CA18" si="16">MONTH(BW7)=$F$18</f>
        <v>1</v>
      </c>
      <c r="BX18" s="5" t="b">
        <f t="shared" si="16"/>
        <v>0</v>
      </c>
      <c r="BY18" s="5" t="b">
        <f t="shared" si="16"/>
        <v>1</v>
      </c>
      <c r="BZ18" s="5" t="b">
        <f t="shared" si="16"/>
        <v>0</v>
      </c>
      <c r="CA18" s="5" t="b">
        <f t="shared" si="16"/>
        <v>1</v>
      </c>
    </row>
    <row r="19" spans="3:79" x14ac:dyDescent="0.45">
      <c r="C19" t="s">
        <v>299</v>
      </c>
      <c r="E19" t="s">
        <v>142</v>
      </c>
      <c r="H19">
        <f>SUM(J19:CA19)</f>
        <v>5</v>
      </c>
      <c r="J19" s="5">
        <f>J17*J18</f>
        <v>0</v>
      </c>
      <c r="K19" s="5">
        <f t="shared" ref="K19:BV19" si="17">K17*K18</f>
        <v>0</v>
      </c>
      <c r="L19" s="5">
        <f t="shared" si="17"/>
        <v>0</v>
      </c>
      <c r="M19" s="5">
        <f t="shared" si="17"/>
        <v>0</v>
      </c>
      <c r="N19" s="5">
        <f t="shared" si="17"/>
        <v>0</v>
      </c>
      <c r="O19" s="5">
        <f t="shared" si="17"/>
        <v>0</v>
      </c>
      <c r="P19" s="5">
        <f t="shared" si="17"/>
        <v>0</v>
      </c>
      <c r="Q19" s="5">
        <f t="shared" si="17"/>
        <v>0</v>
      </c>
      <c r="R19" s="5">
        <f t="shared" si="17"/>
        <v>0</v>
      </c>
      <c r="S19" s="5">
        <f t="shared" si="17"/>
        <v>0</v>
      </c>
      <c r="T19" s="5">
        <f t="shared" si="17"/>
        <v>0</v>
      </c>
      <c r="U19" s="5">
        <f t="shared" si="17"/>
        <v>0</v>
      </c>
      <c r="V19" s="5">
        <f t="shared" si="17"/>
        <v>0</v>
      </c>
      <c r="W19" s="5">
        <f t="shared" si="17"/>
        <v>0</v>
      </c>
      <c r="X19" s="5">
        <f t="shared" si="17"/>
        <v>0</v>
      </c>
      <c r="Y19" s="5">
        <f t="shared" si="17"/>
        <v>0</v>
      </c>
      <c r="Z19" s="5">
        <f t="shared" si="17"/>
        <v>0</v>
      </c>
      <c r="AA19" s="5">
        <f t="shared" si="17"/>
        <v>0</v>
      </c>
      <c r="AB19" s="5">
        <f t="shared" si="17"/>
        <v>0</v>
      </c>
      <c r="AC19" s="5">
        <f t="shared" si="17"/>
        <v>0</v>
      </c>
      <c r="AD19" s="5">
        <f t="shared" si="17"/>
        <v>0</v>
      </c>
      <c r="AE19" s="5">
        <f t="shared" si="17"/>
        <v>0</v>
      </c>
      <c r="AF19" s="5">
        <f t="shared" si="17"/>
        <v>0</v>
      </c>
      <c r="AG19" s="5">
        <f t="shared" si="17"/>
        <v>0</v>
      </c>
      <c r="AH19" s="5">
        <f t="shared" si="17"/>
        <v>0</v>
      </c>
      <c r="AI19" s="5">
        <f t="shared" si="17"/>
        <v>1</v>
      </c>
      <c r="AJ19" s="5">
        <f t="shared" si="17"/>
        <v>0</v>
      </c>
      <c r="AK19" s="5">
        <f t="shared" si="17"/>
        <v>0</v>
      </c>
      <c r="AL19" s="5">
        <f t="shared" si="17"/>
        <v>0</v>
      </c>
      <c r="AM19" s="5">
        <f t="shared" si="17"/>
        <v>0</v>
      </c>
      <c r="AN19" s="5">
        <f t="shared" si="17"/>
        <v>0</v>
      </c>
      <c r="AO19" s="5">
        <f t="shared" si="17"/>
        <v>1</v>
      </c>
      <c r="AP19" s="5">
        <f t="shared" si="17"/>
        <v>0</v>
      </c>
      <c r="AQ19" s="5">
        <f t="shared" si="17"/>
        <v>0</v>
      </c>
      <c r="AR19" s="5">
        <f t="shared" si="17"/>
        <v>0</v>
      </c>
      <c r="AS19" s="5">
        <f t="shared" si="17"/>
        <v>0</v>
      </c>
      <c r="AT19" s="5">
        <f t="shared" si="17"/>
        <v>0</v>
      </c>
      <c r="AU19" s="5">
        <f t="shared" si="17"/>
        <v>1</v>
      </c>
      <c r="AV19" s="5">
        <f t="shared" si="17"/>
        <v>0</v>
      </c>
      <c r="AW19" s="5">
        <f t="shared" si="17"/>
        <v>0</v>
      </c>
      <c r="AX19" s="5">
        <f t="shared" si="17"/>
        <v>0</v>
      </c>
      <c r="AY19" s="5">
        <f t="shared" si="17"/>
        <v>0</v>
      </c>
      <c r="AZ19" s="5">
        <f t="shared" si="17"/>
        <v>0</v>
      </c>
      <c r="BA19" s="5">
        <f t="shared" si="17"/>
        <v>1</v>
      </c>
      <c r="BB19" s="5">
        <f t="shared" si="17"/>
        <v>0</v>
      </c>
      <c r="BC19" s="5">
        <f t="shared" si="17"/>
        <v>0</v>
      </c>
      <c r="BD19" s="5">
        <f t="shared" si="17"/>
        <v>0</v>
      </c>
      <c r="BE19" s="5">
        <f t="shared" si="17"/>
        <v>0</v>
      </c>
      <c r="BF19" s="5">
        <f t="shared" si="17"/>
        <v>0</v>
      </c>
      <c r="BG19" s="5">
        <f t="shared" si="17"/>
        <v>1</v>
      </c>
      <c r="BH19" s="5">
        <f t="shared" si="17"/>
        <v>0</v>
      </c>
      <c r="BI19" s="5">
        <f t="shared" si="17"/>
        <v>0</v>
      </c>
      <c r="BJ19" s="5">
        <f t="shared" si="17"/>
        <v>0</v>
      </c>
      <c r="BK19" s="5">
        <f t="shared" si="17"/>
        <v>0</v>
      </c>
      <c r="BL19" s="5">
        <f t="shared" si="17"/>
        <v>0</v>
      </c>
      <c r="BM19" s="5">
        <f t="shared" si="17"/>
        <v>0</v>
      </c>
      <c r="BN19" s="5">
        <f t="shared" si="17"/>
        <v>0</v>
      </c>
      <c r="BO19" s="5">
        <f t="shared" si="17"/>
        <v>0</v>
      </c>
      <c r="BP19" s="5">
        <f t="shared" si="17"/>
        <v>0</v>
      </c>
      <c r="BQ19" s="5">
        <f t="shared" si="17"/>
        <v>0</v>
      </c>
      <c r="BR19" s="5">
        <f t="shared" si="17"/>
        <v>0</v>
      </c>
      <c r="BS19" s="5">
        <f t="shared" si="17"/>
        <v>0</v>
      </c>
      <c r="BT19" s="5">
        <f t="shared" si="17"/>
        <v>0</v>
      </c>
      <c r="BU19" s="5">
        <f t="shared" si="17"/>
        <v>0</v>
      </c>
      <c r="BV19" s="5">
        <f t="shared" si="17"/>
        <v>0</v>
      </c>
      <c r="BW19" s="5">
        <f t="shared" ref="BW19:CA19" si="18">BW17*BW18</f>
        <v>0</v>
      </c>
      <c r="BX19" s="5">
        <f t="shared" si="18"/>
        <v>0</v>
      </c>
      <c r="BY19" s="5">
        <f t="shared" si="18"/>
        <v>0</v>
      </c>
      <c r="BZ19" s="5">
        <f t="shared" si="18"/>
        <v>0</v>
      </c>
      <c r="CA19" s="5">
        <f t="shared" si="18"/>
        <v>0</v>
      </c>
    </row>
    <row r="20" spans="3:79" x14ac:dyDescent="0.45"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</row>
    <row r="21" spans="3:79" x14ac:dyDescent="0.45">
      <c r="C21" t="s">
        <v>291</v>
      </c>
      <c r="E21" t="s">
        <v>172</v>
      </c>
      <c r="F21" s="34">
        <f>'Development Pipeline Assumption'!F19</f>
        <v>300</v>
      </c>
      <c r="J21" s="5">
        <f>$F$21*J19</f>
        <v>0</v>
      </c>
      <c r="K21" s="5">
        <f t="shared" ref="K21:BV21" si="19">$F$21*K19</f>
        <v>0</v>
      </c>
      <c r="L21" s="5">
        <f t="shared" si="19"/>
        <v>0</v>
      </c>
      <c r="M21" s="5">
        <f t="shared" si="19"/>
        <v>0</v>
      </c>
      <c r="N21" s="5">
        <f t="shared" si="19"/>
        <v>0</v>
      </c>
      <c r="O21" s="5">
        <f t="shared" si="19"/>
        <v>0</v>
      </c>
      <c r="P21" s="5">
        <f t="shared" si="19"/>
        <v>0</v>
      </c>
      <c r="Q21" s="5">
        <f t="shared" si="19"/>
        <v>0</v>
      </c>
      <c r="R21" s="5">
        <f t="shared" si="19"/>
        <v>0</v>
      </c>
      <c r="S21" s="5">
        <f t="shared" si="19"/>
        <v>0</v>
      </c>
      <c r="T21" s="5">
        <f t="shared" si="19"/>
        <v>0</v>
      </c>
      <c r="U21" s="5">
        <f t="shared" si="19"/>
        <v>0</v>
      </c>
      <c r="V21" s="5">
        <f t="shared" si="19"/>
        <v>0</v>
      </c>
      <c r="W21" s="5">
        <f t="shared" si="19"/>
        <v>0</v>
      </c>
      <c r="X21" s="5">
        <f t="shared" si="19"/>
        <v>0</v>
      </c>
      <c r="Y21" s="5">
        <f t="shared" si="19"/>
        <v>0</v>
      </c>
      <c r="Z21" s="5">
        <f t="shared" si="19"/>
        <v>0</v>
      </c>
      <c r="AA21" s="5">
        <f t="shared" si="19"/>
        <v>0</v>
      </c>
      <c r="AB21" s="5">
        <f t="shared" si="19"/>
        <v>0</v>
      </c>
      <c r="AC21" s="5">
        <f t="shared" si="19"/>
        <v>0</v>
      </c>
      <c r="AD21" s="5">
        <f t="shared" si="19"/>
        <v>0</v>
      </c>
      <c r="AE21" s="5">
        <f t="shared" si="19"/>
        <v>0</v>
      </c>
      <c r="AF21" s="5">
        <f t="shared" si="19"/>
        <v>0</v>
      </c>
      <c r="AG21" s="5">
        <f t="shared" si="19"/>
        <v>0</v>
      </c>
      <c r="AH21" s="5">
        <f t="shared" si="19"/>
        <v>0</v>
      </c>
      <c r="AI21" s="5">
        <f t="shared" si="19"/>
        <v>300</v>
      </c>
      <c r="AJ21" s="5">
        <f t="shared" si="19"/>
        <v>0</v>
      </c>
      <c r="AK21" s="5">
        <f t="shared" si="19"/>
        <v>0</v>
      </c>
      <c r="AL21" s="5">
        <f t="shared" si="19"/>
        <v>0</v>
      </c>
      <c r="AM21" s="5">
        <f t="shared" si="19"/>
        <v>0</v>
      </c>
      <c r="AN21" s="5">
        <f t="shared" si="19"/>
        <v>0</v>
      </c>
      <c r="AO21" s="5">
        <f t="shared" si="19"/>
        <v>300</v>
      </c>
      <c r="AP21" s="5">
        <f t="shared" si="19"/>
        <v>0</v>
      </c>
      <c r="AQ21" s="5">
        <f t="shared" si="19"/>
        <v>0</v>
      </c>
      <c r="AR21" s="5">
        <f t="shared" si="19"/>
        <v>0</v>
      </c>
      <c r="AS21" s="5">
        <f t="shared" si="19"/>
        <v>0</v>
      </c>
      <c r="AT21" s="5">
        <f t="shared" si="19"/>
        <v>0</v>
      </c>
      <c r="AU21" s="5">
        <f t="shared" si="19"/>
        <v>300</v>
      </c>
      <c r="AV21" s="5">
        <f t="shared" si="19"/>
        <v>0</v>
      </c>
      <c r="AW21" s="5">
        <f t="shared" si="19"/>
        <v>0</v>
      </c>
      <c r="AX21" s="5">
        <f t="shared" si="19"/>
        <v>0</v>
      </c>
      <c r="AY21" s="5">
        <f t="shared" si="19"/>
        <v>0</v>
      </c>
      <c r="AZ21" s="5">
        <f t="shared" si="19"/>
        <v>0</v>
      </c>
      <c r="BA21" s="5">
        <f t="shared" si="19"/>
        <v>300</v>
      </c>
      <c r="BB21" s="5">
        <f t="shared" si="19"/>
        <v>0</v>
      </c>
      <c r="BC21" s="5">
        <f t="shared" si="19"/>
        <v>0</v>
      </c>
      <c r="BD21" s="5">
        <f t="shared" si="19"/>
        <v>0</v>
      </c>
      <c r="BE21" s="5">
        <f t="shared" si="19"/>
        <v>0</v>
      </c>
      <c r="BF21" s="5">
        <f t="shared" si="19"/>
        <v>0</v>
      </c>
      <c r="BG21" s="5">
        <f t="shared" si="19"/>
        <v>300</v>
      </c>
      <c r="BH21" s="5">
        <f t="shared" si="19"/>
        <v>0</v>
      </c>
      <c r="BI21" s="5">
        <f t="shared" si="19"/>
        <v>0</v>
      </c>
      <c r="BJ21" s="5">
        <f t="shared" si="19"/>
        <v>0</v>
      </c>
      <c r="BK21" s="5">
        <f t="shared" si="19"/>
        <v>0</v>
      </c>
      <c r="BL21" s="5">
        <f t="shared" si="19"/>
        <v>0</v>
      </c>
      <c r="BM21" s="5">
        <f t="shared" si="19"/>
        <v>0</v>
      </c>
      <c r="BN21" s="5">
        <f t="shared" si="19"/>
        <v>0</v>
      </c>
      <c r="BO21" s="5">
        <f t="shared" si="19"/>
        <v>0</v>
      </c>
      <c r="BP21" s="5">
        <f t="shared" si="19"/>
        <v>0</v>
      </c>
      <c r="BQ21" s="5">
        <f t="shared" si="19"/>
        <v>0</v>
      </c>
      <c r="BR21" s="5">
        <f t="shared" si="19"/>
        <v>0</v>
      </c>
      <c r="BS21" s="5">
        <f t="shared" si="19"/>
        <v>0</v>
      </c>
      <c r="BT21" s="5">
        <f t="shared" si="19"/>
        <v>0</v>
      </c>
      <c r="BU21" s="5">
        <f t="shared" si="19"/>
        <v>0</v>
      </c>
      <c r="BV21" s="5">
        <f t="shared" si="19"/>
        <v>0</v>
      </c>
      <c r="BW21" s="5">
        <f t="shared" ref="BW21:CA21" si="20">$F$21*BW19</f>
        <v>0</v>
      </c>
      <c r="BX21" s="5">
        <f t="shared" si="20"/>
        <v>0</v>
      </c>
      <c r="BY21" s="5">
        <f t="shared" si="20"/>
        <v>0</v>
      </c>
      <c r="BZ21" s="5">
        <f t="shared" si="20"/>
        <v>0</v>
      </c>
      <c r="CA21" s="5">
        <f t="shared" si="20"/>
        <v>0</v>
      </c>
    </row>
    <row r="22" spans="3:79" x14ac:dyDescent="0.45"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</row>
    <row r="23" spans="3:79" x14ac:dyDescent="0.45">
      <c r="C23" t="s">
        <v>301</v>
      </c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</row>
    <row r="24" spans="3:79" x14ac:dyDescent="0.45">
      <c r="D24" t="s">
        <v>259</v>
      </c>
      <c r="E24" t="s">
        <v>172</v>
      </c>
      <c r="J24" s="5">
        <f>I27</f>
        <v>0</v>
      </c>
      <c r="K24" s="5">
        <f t="shared" ref="K24:BV24" si="21">J27</f>
        <v>1500</v>
      </c>
      <c r="L24" s="5">
        <f t="shared" si="21"/>
        <v>1500</v>
      </c>
      <c r="M24" s="5">
        <f t="shared" si="21"/>
        <v>1500</v>
      </c>
      <c r="N24" s="5">
        <f t="shared" si="21"/>
        <v>1500</v>
      </c>
      <c r="O24" s="5">
        <f t="shared" si="21"/>
        <v>1500</v>
      </c>
      <c r="P24" s="5">
        <f t="shared" si="21"/>
        <v>1500</v>
      </c>
      <c r="Q24" s="5">
        <f t="shared" si="21"/>
        <v>1500</v>
      </c>
      <c r="R24" s="5">
        <f t="shared" si="21"/>
        <v>1500</v>
      </c>
      <c r="S24" s="5">
        <f t="shared" si="21"/>
        <v>1500</v>
      </c>
      <c r="T24" s="5">
        <f t="shared" si="21"/>
        <v>1500</v>
      </c>
      <c r="U24" s="5">
        <f t="shared" si="21"/>
        <v>1500</v>
      </c>
      <c r="V24" s="5">
        <f t="shared" si="21"/>
        <v>1500</v>
      </c>
      <c r="W24" s="5">
        <f t="shared" si="21"/>
        <v>1500</v>
      </c>
      <c r="X24" s="5">
        <f t="shared" si="21"/>
        <v>1500</v>
      </c>
      <c r="Y24" s="5">
        <f t="shared" si="21"/>
        <v>1500</v>
      </c>
      <c r="Z24" s="5">
        <f t="shared" si="21"/>
        <v>1500</v>
      </c>
      <c r="AA24" s="5">
        <f t="shared" si="21"/>
        <v>1500</v>
      </c>
      <c r="AB24" s="5">
        <f t="shared" si="21"/>
        <v>1500</v>
      </c>
      <c r="AC24" s="5">
        <f t="shared" si="21"/>
        <v>1500</v>
      </c>
      <c r="AD24" s="5">
        <f t="shared" si="21"/>
        <v>1500</v>
      </c>
      <c r="AE24" s="5">
        <f t="shared" si="21"/>
        <v>1500</v>
      </c>
      <c r="AF24" s="5">
        <f t="shared" si="21"/>
        <v>1500</v>
      </c>
      <c r="AG24" s="5">
        <f t="shared" si="21"/>
        <v>1500</v>
      </c>
      <c r="AH24" s="5">
        <f t="shared" si="21"/>
        <v>1500</v>
      </c>
      <c r="AI24" s="5">
        <f t="shared" si="21"/>
        <v>1500</v>
      </c>
      <c r="AJ24" s="5">
        <f t="shared" si="21"/>
        <v>1200</v>
      </c>
      <c r="AK24" s="5">
        <f t="shared" si="21"/>
        <v>1200</v>
      </c>
      <c r="AL24" s="5">
        <f t="shared" si="21"/>
        <v>1200</v>
      </c>
      <c r="AM24" s="5">
        <f t="shared" si="21"/>
        <v>1200</v>
      </c>
      <c r="AN24" s="5">
        <f t="shared" si="21"/>
        <v>1200</v>
      </c>
      <c r="AO24" s="5">
        <f t="shared" si="21"/>
        <v>1200</v>
      </c>
      <c r="AP24" s="5">
        <f t="shared" si="21"/>
        <v>900</v>
      </c>
      <c r="AQ24" s="5">
        <f t="shared" si="21"/>
        <v>900</v>
      </c>
      <c r="AR24" s="5">
        <f t="shared" si="21"/>
        <v>900</v>
      </c>
      <c r="AS24" s="5">
        <f t="shared" si="21"/>
        <v>900</v>
      </c>
      <c r="AT24" s="5">
        <f t="shared" si="21"/>
        <v>900</v>
      </c>
      <c r="AU24" s="5">
        <f t="shared" si="21"/>
        <v>900</v>
      </c>
      <c r="AV24" s="5">
        <f t="shared" si="21"/>
        <v>600</v>
      </c>
      <c r="AW24" s="5">
        <f t="shared" si="21"/>
        <v>600</v>
      </c>
      <c r="AX24" s="5">
        <f t="shared" si="21"/>
        <v>600</v>
      </c>
      <c r="AY24" s="5">
        <f t="shared" si="21"/>
        <v>600</v>
      </c>
      <c r="AZ24" s="5">
        <f t="shared" si="21"/>
        <v>600</v>
      </c>
      <c r="BA24" s="5">
        <f t="shared" si="21"/>
        <v>600</v>
      </c>
      <c r="BB24" s="5">
        <f t="shared" si="21"/>
        <v>300</v>
      </c>
      <c r="BC24" s="5">
        <f t="shared" si="21"/>
        <v>300</v>
      </c>
      <c r="BD24" s="5">
        <f t="shared" si="21"/>
        <v>300</v>
      </c>
      <c r="BE24" s="5">
        <f t="shared" si="21"/>
        <v>300</v>
      </c>
      <c r="BF24" s="5">
        <f t="shared" si="21"/>
        <v>300</v>
      </c>
      <c r="BG24" s="5">
        <f t="shared" si="21"/>
        <v>300</v>
      </c>
      <c r="BH24" s="5">
        <f t="shared" si="21"/>
        <v>0</v>
      </c>
      <c r="BI24" s="5">
        <f t="shared" si="21"/>
        <v>0</v>
      </c>
      <c r="BJ24" s="5">
        <f t="shared" si="21"/>
        <v>0</v>
      </c>
      <c r="BK24" s="5">
        <f t="shared" si="21"/>
        <v>0</v>
      </c>
      <c r="BL24" s="5">
        <f t="shared" si="21"/>
        <v>0</v>
      </c>
      <c r="BM24" s="5">
        <f t="shared" si="21"/>
        <v>0</v>
      </c>
      <c r="BN24" s="5">
        <f t="shared" si="21"/>
        <v>0</v>
      </c>
      <c r="BO24" s="5">
        <f t="shared" si="21"/>
        <v>0</v>
      </c>
      <c r="BP24" s="5">
        <f t="shared" si="21"/>
        <v>0</v>
      </c>
      <c r="BQ24" s="5">
        <f t="shared" si="21"/>
        <v>0</v>
      </c>
      <c r="BR24" s="5">
        <f t="shared" si="21"/>
        <v>0</v>
      </c>
      <c r="BS24" s="5">
        <f t="shared" si="21"/>
        <v>0</v>
      </c>
      <c r="BT24" s="5">
        <f t="shared" si="21"/>
        <v>0</v>
      </c>
      <c r="BU24" s="5">
        <f t="shared" si="21"/>
        <v>0</v>
      </c>
      <c r="BV24" s="5">
        <f t="shared" si="21"/>
        <v>0</v>
      </c>
      <c r="BW24" s="5">
        <f t="shared" ref="BW24:CA24" si="22">BV27</f>
        <v>0</v>
      </c>
      <c r="BX24" s="5">
        <f t="shared" si="22"/>
        <v>0</v>
      </c>
      <c r="BY24" s="5">
        <f t="shared" si="22"/>
        <v>0</v>
      </c>
      <c r="BZ24" s="5">
        <f t="shared" si="22"/>
        <v>0</v>
      </c>
      <c r="CA24" s="5">
        <f t="shared" si="22"/>
        <v>0</v>
      </c>
    </row>
    <row r="25" spans="3:79" x14ac:dyDescent="0.45">
      <c r="D25" t="s">
        <v>303</v>
      </c>
      <c r="E25" t="s">
        <v>172</v>
      </c>
      <c r="J25" s="5">
        <f>J15*(J3=1)</f>
        <v>1500</v>
      </c>
      <c r="K25" s="5">
        <f t="shared" ref="K25:BV25" si="23">K15*(K3=1)</f>
        <v>0</v>
      </c>
      <c r="L25" s="5">
        <f t="shared" si="23"/>
        <v>0</v>
      </c>
      <c r="M25" s="5">
        <f t="shared" si="23"/>
        <v>0</v>
      </c>
      <c r="N25" s="5">
        <f t="shared" si="23"/>
        <v>0</v>
      </c>
      <c r="O25" s="5">
        <f t="shared" si="23"/>
        <v>0</v>
      </c>
      <c r="P25" s="5">
        <f t="shared" si="23"/>
        <v>0</v>
      </c>
      <c r="Q25" s="5">
        <f t="shared" si="23"/>
        <v>0</v>
      </c>
      <c r="R25" s="5">
        <f t="shared" si="23"/>
        <v>0</v>
      </c>
      <c r="S25" s="5">
        <f t="shared" si="23"/>
        <v>0</v>
      </c>
      <c r="T25" s="5">
        <f t="shared" si="23"/>
        <v>0</v>
      </c>
      <c r="U25" s="5">
        <f t="shared" si="23"/>
        <v>0</v>
      </c>
      <c r="V25" s="5">
        <f t="shared" si="23"/>
        <v>0</v>
      </c>
      <c r="W25" s="5">
        <f t="shared" si="23"/>
        <v>0</v>
      </c>
      <c r="X25" s="5">
        <f t="shared" si="23"/>
        <v>0</v>
      </c>
      <c r="Y25" s="5">
        <f t="shared" si="23"/>
        <v>0</v>
      </c>
      <c r="Z25" s="5">
        <f t="shared" si="23"/>
        <v>0</v>
      </c>
      <c r="AA25" s="5">
        <f t="shared" si="23"/>
        <v>0</v>
      </c>
      <c r="AB25" s="5">
        <f t="shared" si="23"/>
        <v>0</v>
      </c>
      <c r="AC25" s="5">
        <f t="shared" si="23"/>
        <v>0</v>
      </c>
      <c r="AD25" s="5">
        <f t="shared" si="23"/>
        <v>0</v>
      </c>
      <c r="AE25" s="5">
        <f t="shared" si="23"/>
        <v>0</v>
      </c>
      <c r="AF25" s="5">
        <f t="shared" si="23"/>
        <v>0</v>
      </c>
      <c r="AG25" s="5">
        <f t="shared" si="23"/>
        <v>0</v>
      </c>
      <c r="AH25" s="5">
        <f t="shared" si="23"/>
        <v>0</v>
      </c>
      <c r="AI25" s="5">
        <f t="shared" si="23"/>
        <v>0</v>
      </c>
      <c r="AJ25" s="5">
        <f t="shared" si="23"/>
        <v>0</v>
      </c>
      <c r="AK25" s="5">
        <f t="shared" si="23"/>
        <v>0</v>
      </c>
      <c r="AL25" s="5">
        <f t="shared" si="23"/>
        <v>0</v>
      </c>
      <c r="AM25" s="5">
        <f t="shared" si="23"/>
        <v>0</v>
      </c>
      <c r="AN25" s="5">
        <f t="shared" si="23"/>
        <v>0</v>
      </c>
      <c r="AO25" s="5">
        <f t="shared" si="23"/>
        <v>0</v>
      </c>
      <c r="AP25" s="5">
        <f t="shared" si="23"/>
        <v>0</v>
      </c>
      <c r="AQ25" s="5">
        <f t="shared" si="23"/>
        <v>0</v>
      </c>
      <c r="AR25" s="5">
        <f t="shared" si="23"/>
        <v>0</v>
      </c>
      <c r="AS25" s="5">
        <f t="shared" si="23"/>
        <v>0</v>
      </c>
      <c r="AT25" s="5">
        <f t="shared" si="23"/>
        <v>0</v>
      </c>
      <c r="AU25" s="5">
        <f t="shared" si="23"/>
        <v>0</v>
      </c>
      <c r="AV25" s="5">
        <f t="shared" si="23"/>
        <v>0</v>
      </c>
      <c r="AW25" s="5">
        <f t="shared" si="23"/>
        <v>0</v>
      </c>
      <c r="AX25" s="5">
        <f t="shared" si="23"/>
        <v>0</v>
      </c>
      <c r="AY25" s="5">
        <f t="shared" si="23"/>
        <v>0</v>
      </c>
      <c r="AZ25" s="5">
        <f t="shared" si="23"/>
        <v>0</v>
      </c>
      <c r="BA25" s="5">
        <f t="shared" si="23"/>
        <v>0</v>
      </c>
      <c r="BB25" s="5">
        <f t="shared" si="23"/>
        <v>0</v>
      </c>
      <c r="BC25" s="5">
        <f t="shared" si="23"/>
        <v>0</v>
      </c>
      <c r="BD25" s="5">
        <f t="shared" si="23"/>
        <v>0</v>
      </c>
      <c r="BE25" s="5">
        <f t="shared" si="23"/>
        <v>0</v>
      </c>
      <c r="BF25" s="5">
        <f t="shared" si="23"/>
        <v>0</v>
      </c>
      <c r="BG25" s="5">
        <f t="shared" si="23"/>
        <v>0</v>
      </c>
      <c r="BH25" s="5">
        <f t="shared" si="23"/>
        <v>0</v>
      </c>
      <c r="BI25" s="5">
        <f t="shared" si="23"/>
        <v>0</v>
      </c>
      <c r="BJ25" s="5">
        <f t="shared" si="23"/>
        <v>0</v>
      </c>
      <c r="BK25" s="5">
        <f t="shared" si="23"/>
        <v>0</v>
      </c>
      <c r="BL25" s="5">
        <f t="shared" si="23"/>
        <v>0</v>
      </c>
      <c r="BM25" s="5">
        <f t="shared" si="23"/>
        <v>0</v>
      </c>
      <c r="BN25" s="5">
        <f t="shared" si="23"/>
        <v>0</v>
      </c>
      <c r="BO25" s="5">
        <f t="shared" si="23"/>
        <v>0</v>
      </c>
      <c r="BP25" s="5">
        <f t="shared" si="23"/>
        <v>0</v>
      </c>
      <c r="BQ25" s="5">
        <f t="shared" si="23"/>
        <v>0</v>
      </c>
      <c r="BR25" s="5">
        <f t="shared" si="23"/>
        <v>0</v>
      </c>
      <c r="BS25" s="5">
        <f t="shared" si="23"/>
        <v>0</v>
      </c>
      <c r="BT25" s="5">
        <f t="shared" si="23"/>
        <v>0</v>
      </c>
      <c r="BU25" s="5">
        <f t="shared" si="23"/>
        <v>0</v>
      </c>
      <c r="BV25" s="5">
        <f t="shared" si="23"/>
        <v>0</v>
      </c>
      <c r="BW25" s="5">
        <f t="shared" ref="BW25:CA25" si="24">BW15*(BW3=1)</f>
        <v>0</v>
      </c>
      <c r="BX25" s="5">
        <f t="shared" si="24"/>
        <v>0</v>
      </c>
      <c r="BY25" s="5">
        <f t="shared" si="24"/>
        <v>0</v>
      </c>
      <c r="BZ25" s="5">
        <f t="shared" si="24"/>
        <v>0</v>
      </c>
      <c r="CA25" s="5">
        <f t="shared" si="24"/>
        <v>0</v>
      </c>
    </row>
    <row r="26" spans="3:79" x14ac:dyDescent="0.45">
      <c r="D26" t="s">
        <v>302</v>
      </c>
      <c r="E26" t="s">
        <v>172</v>
      </c>
      <c r="J26" s="5">
        <f>MIN(J21,J24)</f>
        <v>0</v>
      </c>
      <c r="K26" s="5">
        <f t="shared" ref="K26:BV26" si="25">MIN(K21,K24)</f>
        <v>0</v>
      </c>
      <c r="L26" s="5">
        <f t="shared" si="25"/>
        <v>0</v>
      </c>
      <c r="M26" s="5">
        <f t="shared" si="25"/>
        <v>0</v>
      </c>
      <c r="N26" s="5">
        <f t="shared" si="25"/>
        <v>0</v>
      </c>
      <c r="O26" s="5">
        <f t="shared" si="25"/>
        <v>0</v>
      </c>
      <c r="P26" s="5">
        <f t="shared" si="25"/>
        <v>0</v>
      </c>
      <c r="Q26" s="5">
        <f t="shared" si="25"/>
        <v>0</v>
      </c>
      <c r="R26" s="5">
        <f t="shared" si="25"/>
        <v>0</v>
      </c>
      <c r="S26" s="5">
        <f t="shared" si="25"/>
        <v>0</v>
      </c>
      <c r="T26" s="5">
        <f t="shared" si="25"/>
        <v>0</v>
      </c>
      <c r="U26" s="5">
        <f t="shared" si="25"/>
        <v>0</v>
      </c>
      <c r="V26" s="5">
        <f t="shared" si="25"/>
        <v>0</v>
      </c>
      <c r="W26" s="5">
        <f t="shared" si="25"/>
        <v>0</v>
      </c>
      <c r="X26" s="5">
        <f t="shared" si="25"/>
        <v>0</v>
      </c>
      <c r="Y26" s="5">
        <f t="shared" si="25"/>
        <v>0</v>
      </c>
      <c r="Z26" s="5">
        <f t="shared" si="25"/>
        <v>0</v>
      </c>
      <c r="AA26" s="5">
        <f t="shared" si="25"/>
        <v>0</v>
      </c>
      <c r="AB26" s="5">
        <f t="shared" si="25"/>
        <v>0</v>
      </c>
      <c r="AC26" s="5">
        <f t="shared" si="25"/>
        <v>0</v>
      </c>
      <c r="AD26" s="5">
        <f t="shared" si="25"/>
        <v>0</v>
      </c>
      <c r="AE26" s="5">
        <f t="shared" si="25"/>
        <v>0</v>
      </c>
      <c r="AF26" s="5">
        <f t="shared" si="25"/>
        <v>0</v>
      </c>
      <c r="AG26" s="5">
        <f t="shared" si="25"/>
        <v>0</v>
      </c>
      <c r="AH26" s="5">
        <f t="shared" si="25"/>
        <v>0</v>
      </c>
      <c r="AI26" s="5">
        <f t="shared" si="25"/>
        <v>300</v>
      </c>
      <c r="AJ26" s="5">
        <f t="shared" si="25"/>
        <v>0</v>
      </c>
      <c r="AK26" s="5">
        <f t="shared" si="25"/>
        <v>0</v>
      </c>
      <c r="AL26" s="5">
        <f t="shared" si="25"/>
        <v>0</v>
      </c>
      <c r="AM26" s="5">
        <f t="shared" si="25"/>
        <v>0</v>
      </c>
      <c r="AN26" s="5">
        <f t="shared" si="25"/>
        <v>0</v>
      </c>
      <c r="AO26" s="5">
        <f t="shared" si="25"/>
        <v>300</v>
      </c>
      <c r="AP26" s="5">
        <f t="shared" si="25"/>
        <v>0</v>
      </c>
      <c r="AQ26" s="5">
        <f t="shared" si="25"/>
        <v>0</v>
      </c>
      <c r="AR26" s="5">
        <f t="shared" si="25"/>
        <v>0</v>
      </c>
      <c r="AS26" s="5">
        <f t="shared" si="25"/>
        <v>0</v>
      </c>
      <c r="AT26" s="5">
        <f t="shared" si="25"/>
        <v>0</v>
      </c>
      <c r="AU26" s="5">
        <f t="shared" si="25"/>
        <v>300</v>
      </c>
      <c r="AV26" s="5">
        <f t="shared" si="25"/>
        <v>0</v>
      </c>
      <c r="AW26" s="5">
        <f t="shared" si="25"/>
        <v>0</v>
      </c>
      <c r="AX26" s="5">
        <f t="shared" si="25"/>
        <v>0</v>
      </c>
      <c r="AY26" s="5">
        <f t="shared" si="25"/>
        <v>0</v>
      </c>
      <c r="AZ26" s="5">
        <f t="shared" si="25"/>
        <v>0</v>
      </c>
      <c r="BA26" s="5">
        <f t="shared" si="25"/>
        <v>300</v>
      </c>
      <c r="BB26" s="5">
        <f t="shared" si="25"/>
        <v>0</v>
      </c>
      <c r="BC26" s="5">
        <f t="shared" si="25"/>
        <v>0</v>
      </c>
      <c r="BD26" s="5">
        <f t="shared" si="25"/>
        <v>0</v>
      </c>
      <c r="BE26" s="5">
        <f t="shared" si="25"/>
        <v>0</v>
      </c>
      <c r="BF26" s="5">
        <f t="shared" si="25"/>
        <v>0</v>
      </c>
      <c r="BG26" s="5">
        <f t="shared" si="25"/>
        <v>300</v>
      </c>
      <c r="BH26" s="5">
        <f t="shared" si="25"/>
        <v>0</v>
      </c>
      <c r="BI26" s="5">
        <f t="shared" si="25"/>
        <v>0</v>
      </c>
      <c r="BJ26" s="5">
        <f t="shared" si="25"/>
        <v>0</v>
      </c>
      <c r="BK26" s="5">
        <f t="shared" si="25"/>
        <v>0</v>
      </c>
      <c r="BL26" s="5">
        <f t="shared" si="25"/>
        <v>0</v>
      </c>
      <c r="BM26" s="5">
        <f t="shared" si="25"/>
        <v>0</v>
      </c>
      <c r="BN26" s="5">
        <f t="shared" si="25"/>
        <v>0</v>
      </c>
      <c r="BO26" s="5">
        <f t="shared" si="25"/>
        <v>0</v>
      </c>
      <c r="BP26" s="5">
        <f t="shared" si="25"/>
        <v>0</v>
      </c>
      <c r="BQ26" s="5">
        <f t="shared" si="25"/>
        <v>0</v>
      </c>
      <c r="BR26" s="5">
        <f t="shared" si="25"/>
        <v>0</v>
      </c>
      <c r="BS26" s="5">
        <f t="shared" si="25"/>
        <v>0</v>
      </c>
      <c r="BT26" s="5">
        <f t="shared" si="25"/>
        <v>0</v>
      </c>
      <c r="BU26" s="5">
        <f t="shared" si="25"/>
        <v>0</v>
      </c>
      <c r="BV26" s="5">
        <f t="shared" si="25"/>
        <v>0</v>
      </c>
      <c r="BW26" s="5">
        <f t="shared" ref="BW26:CA26" si="26">MIN(BW21,BW24)</f>
        <v>0</v>
      </c>
      <c r="BX26" s="5">
        <f t="shared" si="26"/>
        <v>0</v>
      </c>
      <c r="BY26" s="5">
        <f t="shared" si="26"/>
        <v>0</v>
      </c>
      <c r="BZ26" s="5">
        <f t="shared" si="26"/>
        <v>0</v>
      </c>
      <c r="CA26" s="5">
        <f t="shared" si="26"/>
        <v>0</v>
      </c>
    </row>
    <row r="27" spans="3:79" x14ac:dyDescent="0.45">
      <c r="D27" s="47" t="s">
        <v>262</v>
      </c>
      <c r="E27" s="47" t="s">
        <v>172</v>
      </c>
      <c r="F27" s="47"/>
      <c r="G27" s="47"/>
      <c r="H27" s="47"/>
      <c r="I27" s="47"/>
      <c r="J27" s="48">
        <f>J24-J26+J25</f>
        <v>1500</v>
      </c>
      <c r="K27" s="48">
        <f t="shared" ref="K27:BV27" si="27">K24-K26+K25</f>
        <v>1500</v>
      </c>
      <c r="L27" s="48">
        <f t="shared" si="27"/>
        <v>1500</v>
      </c>
      <c r="M27" s="48">
        <f t="shared" si="27"/>
        <v>1500</v>
      </c>
      <c r="N27" s="48">
        <f t="shared" si="27"/>
        <v>1500</v>
      </c>
      <c r="O27" s="48">
        <f t="shared" si="27"/>
        <v>1500</v>
      </c>
      <c r="P27" s="48">
        <f t="shared" si="27"/>
        <v>1500</v>
      </c>
      <c r="Q27" s="48">
        <f t="shared" si="27"/>
        <v>1500</v>
      </c>
      <c r="R27" s="48">
        <f t="shared" si="27"/>
        <v>1500</v>
      </c>
      <c r="S27" s="48">
        <f t="shared" si="27"/>
        <v>1500</v>
      </c>
      <c r="T27" s="48">
        <f t="shared" si="27"/>
        <v>1500</v>
      </c>
      <c r="U27" s="48">
        <f t="shared" si="27"/>
        <v>1500</v>
      </c>
      <c r="V27" s="48">
        <f t="shared" si="27"/>
        <v>1500</v>
      </c>
      <c r="W27" s="48">
        <f t="shared" si="27"/>
        <v>1500</v>
      </c>
      <c r="X27" s="48">
        <f t="shared" si="27"/>
        <v>1500</v>
      </c>
      <c r="Y27" s="48">
        <f t="shared" si="27"/>
        <v>1500</v>
      </c>
      <c r="Z27" s="48">
        <f t="shared" si="27"/>
        <v>1500</v>
      </c>
      <c r="AA27" s="48">
        <f t="shared" si="27"/>
        <v>1500</v>
      </c>
      <c r="AB27" s="48">
        <f t="shared" si="27"/>
        <v>1500</v>
      </c>
      <c r="AC27" s="48">
        <f t="shared" si="27"/>
        <v>1500</v>
      </c>
      <c r="AD27" s="48">
        <f t="shared" si="27"/>
        <v>1500</v>
      </c>
      <c r="AE27" s="48">
        <f t="shared" si="27"/>
        <v>1500</v>
      </c>
      <c r="AF27" s="48">
        <f t="shared" si="27"/>
        <v>1500</v>
      </c>
      <c r="AG27" s="48">
        <f t="shared" si="27"/>
        <v>1500</v>
      </c>
      <c r="AH27" s="48">
        <f t="shared" si="27"/>
        <v>1500</v>
      </c>
      <c r="AI27" s="48">
        <f t="shared" si="27"/>
        <v>1200</v>
      </c>
      <c r="AJ27" s="48">
        <f t="shared" si="27"/>
        <v>1200</v>
      </c>
      <c r="AK27" s="48">
        <f t="shared" si="27"/>
        <v>1200</v>
      </c>
      <c r="AL27" s="48">
        <f t="shared" si="27"/>
        <v>1200</v>
      </c>
      <c r="AM27" s="48">
        <f t="shared" si="27"/>
        <v>1200</v>
      </c>
      <c r="AN27" s="48">
        <f t="shared" si="27"/>
        <v>1200</v>
      </c>
      <c r="AO27" s="48">
        <f t="shared" si="27"/>
        <v>900</v>
      </c>
      <c r="AP27" s="48">
        <f t="shared" si="27"/>
        <v>900</v>
      </c>
      <c r="AQ27" s="48">
        <f t="shared" si="27"/>
        <v>900</v>
      </c>
      <c r="AR27" s="48">
        <f t="shared" si="27"/>
        <v>900</v>
      </c>
      <c r="AS27" s="48">
        <f t="shared" si="27"/>
        <v>900</v>
      </c>
      <c r="AT27" s="48">
        <f t="shared" si="27"/>
        <v>900</v>
      </c>
      <c r="AU27" s="48">
        <f t="shared" si="27"/>
        <v>600</v>
      </c>
      <c r="AV27" s="48">
        <f t="shared" si="27"/>
        <v>600</v>
      </c>
      <c r="AW27" s="48">
        <f t="shared" si="27"/>
        <v>600</v>
      </c>
      <c r="AX27" s="48">
        <f t="shared" si="27"/>
        <v>600</v>
      </c>
      <c r="AY27" s="48">
        <f t="shared" si="27"/>
        <v>600</v>
      </c>
      <c r="AZ27" s="48">
        <f t="shared" si="27"/>
        <v>600</v>
      </c>
      <c r="BA27" s="48">
        <f t="shared" si="27"/>
        <v>300</v>
      </c>
      <c r="BB27" s="48">
        <f t="shared" si="27"/>
        <v>300</v>
      </c>
      <c r="BC27" s="48">
        <f t="shared" si="27"/>
        <v>300</v>
      </c>
      <c r="BD27" s="48">
        <f t="shared" si="27"/>
        <v>300</v>
      </c>
      <c r="BE27" s="48">
        <f t="shared" si="27"/>
        <v>300</v>
      </c>
      <c r="BF27" s="48">
        <f t="shared" si="27"/>
        <v>300</v>
      </c>
      <c r="BG27" s="48">
        <f t="shared" si="27"/>
        <v>0</v>
      </c>
      <c r="BH27" s="48">
        <f t="shared" si="27"/>
        <v>0</v>
      </c>
      <c r="BI27" s="48">
        <f t="shared" si="27"/>
        <v>0</v>
      </c>
      <c r="BJ27" s="48">
        <f t="shared" si="27"/>
        <v>0</v>
      </c>
      <c r="BK27" s="48">
        <f t="shared" si="27"/>
        <v>0</v>
      </c>
      <c r="BL27" s="48">
        <f t="shared" si="27"/>
        <v>0</v>
      </c>
      <c r="BM27" s="48">
        <f t="shared" si="27"/>
        <v>0</v>
      </c>
      <c r="BN27" s="48">
        <f t="shared" si="27"/>
        <v>0</v>
      </c>
      <c r="BO27" s="48">
        <f t="shared" si="27"/>
        <v>0</v>
      </c>
      <c r="BP27" s="48">
        <f t="shared" si="27"/>
        <v>0</v>
      </c>
      <c r="BQ27" s="48">
        <f t="shared" si="27"/>
        <v>0</v>
      </c>
      <c r="BR27" s="48">
        <f t="shared" si="27"/>
        <v>0</v>
      </c>
      <c r="BS27" s="48">
        <f t="shared" si="27"/>
        <v>0</v>
      </c>
      <c r="BT27" s="48">
        <f t="shared" si="27"/>
        <v>0</v>
      </c>
      <c r="BU27" s="48">
        <f t="shared" si="27"/>
        <v>0</v>
      </c>
      <c r="BV27" s="48">
        <f t="shared" si="27"/>
        <v>0</v>
      </c>
      <c r="BW27" s="48">
        <f t="shared" ref="BW27:CA27" si="28">BW24-BW26+BW25</f>
        <v>0</v>
      </c>
      <c r="BX27" s="48">
        <f t="shared" si="28"/>
        <v>0</v>
      </c>
      <c r="BY27" s="48">
        <f t="shared" si="28"/>
        <v>0</v>
      </c>
      <c r="BZ27" s="48">
        <f t="shared" si="28"/>
        <v>0</v>
      </c>
      <c r="CA27" s="48">
        <f t="shared" si="28"/>
        <v>0</v>
      </c>
    </row>
    <row r="29" spans="3:79" x14ac:dyDescent="0.45">
      <c r="C29" t="s">
        <v>304</v>
      </c>
      <c r="E29" t="s">
        <v>288</v>
      </c>
      <c r="F29" s="34">
        <f>'Development Pipeline Assumption'!F22</f>
        <v>1500</v>
      </c>
      <c r="J29">
        <f>$F$29/12*J5</f>
        <v>125</v>
      </c>
      <c r="K29">
        <f t="shared" ref="K29:BV29" si="29">$F$29/12*K5</f>
        <v>125</v>
      </c>
      <c r="L29">
        <f t="shared" si="29"/>
        <v>125</v>
      </c>
      <c r="M29">
        <f t="shared" si="29"/>
        <v>125</v>
      </c>
      <c r="N29">
        <f t="shared" si="29"/>
        <v>125</v>
      </c>
      <c r="O29">
        <f t="shared" si="29"/>
        <v>125</v>
      </c>
      <c r="P29">
        <f t="shared" si="29"/>
        <v>125</v>
      </c>
      <c r="Q29">
        <f t="shared" si="29"/>
        <v>125</v>
      </c>
      <c r="R29">
        <f t="shared" si="29"/>
        <v>125</v>
      </c>
      <c r="S29">
        <f t="shared" si="29"/>
        <v>125</v>
      </c>
      <c r="T29">
        <f t="shared" si="29"/>
        <v>125</v>
      </c>
      <c r="U29">
        <f t="shared" si="29"/>
        <v>125</v>
      </c>
      <c r="V29">
        <f t="shared" si="29"/>
        <v>125</v>
      </c>
      <c r="W29">
        <f t="shared" si="29"/>
        <v>125</v>
      </c>
      <c r="X29">
        <f t="shared" si="29"/>
        <v>125</v>
      </c>
      <c r="Y29">
        <f t="shared" si="29"/>
        <v>125</v>
      </c>
      <c r="Z29">
        <f t="shared" si="29"/>
        <v>125</v>
      </c>
      <c r="AA29">
        <f t="shared" si="29"/>
        <v>125</v>
      </c>
      <c r="AB29">
        <f t="shared" si="29"/>
        <v>125</v>
      </c>
      <c r="AC29">
        <f t="shared" si="29"/>
        <v>125</v>
      </c>
      <c r="AD29">
        <f t="shared" si="29"/>
        <v>125</v>
      </c>
      <c r="AE29">
        <f t="shared" si="29"/>
        <v>125</v>
      </c>
      <c r="AF29">
        <f t="shared" si="29"/>
        <v>125</v>
      </c>
      <c r="AG29">
        <f t="shared" si="29"/>
        <v>125</v>
      </c>
      <c r="AH29">
        <f t="shared" si="29"/>
        <v>750</v>
      </c>
      <c r="AI29">
        <f t="shared" si="29"/>
        <v>750</v>
      </c>
      <c r="AJ29">
        <f t="shared" si="29"/>
        <v>750</v>
      </c>
      <c r="AK29">
        <f t="shared" si="29"/>
        <v>750</v>
      </c>
      <c r="AL29">
        <f t="shared" si="29"/>
        <v>750</v>
      </c>
      <c r="AM29">
        <f t="shared" si="29"/>
        <v>750</v>
      </c>
      <c r="AN29">
        <f t="shared" si="29"/>
        <v>750</v>
      </c>
      <c r="AO29">
        <f t="shared" si="29"/>
        <v>750</v>
      </c>
      <c r="AP29">
        <f t="shared" si="29"/>
        <v>750</v>
      </c>
      <c r="AQ29">
        <f t="shared" si="29"/>
        <v>750</v>
      </c>
      <c r="AR29">
        <f t="shared" si="29"/>
        <v>750</v>
      </c>
      <c r="AS29">
        <f t="shared" si="29"/>
        <v>750</v>
      </c>
      <c r="AT29">
        <f t="shared" si="29"/>
        <v>750</v>
      </c>
      <c r="AU29">
        <f t="shared" si="29"/>
        <v>750</v>
      </c>
      <c r="AV29">
        <f t="shared" si="29"/>
        <v>750</v>
      </c>
      <c r="AW29">
        <f t="shared" si="29"/>
        <v>750</v>
      </c>
      <c r="AX29">
        <f t="shared" si="29"/>
        <v>750</v>
      </c>
      <c r="AY29">
        <f t="shared" si="29"/>
        <v>750</v>
      </c>
      <c r="AZ29">
        <f t="shared" si="29"/>
        <v>750</v>
      </c>
      <c r="BA29">
        <f t="shared" si="29"/>
        <v>750</v>
      </c>
      <c r="BB29">
        <f t="shared" si="29"/>
        <v>750</v>
      </c>
      <c r="BC29">
        <f t="shared" si="29"/>
        <v>750</v>
      </c>
      <c r="BD29">
        <f t="shared" si="29"/>
        <v>750</v>
      </c>
      <c r="BE29">
        <f t="shared" si="29"/>
        <v>750</v>
      </c>
      <c r="BF29">
        <f t="shared" si="29"/>
        <v>750</v>
      </c>
      <c r="BG29">
        <f t="shared" si="29"/>
        <v>750</v>
      </c>
      <c r="BH29">
        <f t="shared" si="29"/>
        <v>750</v>
      </c>
      <c r="BI29">
        <f t="shared" si="29"/>
        <v>750</v>
      </c>
      <c r="BJ29">
        <f t="shared" si="29"/>
        <v>750</v>
      </c>
      <c r="BK29">
        <f t="shared" si="29"/>
        <v>750</v>
      </c>
      <c r="BL29">
        <f t="shared" si="29"/>
        <v>750</v>
      </c>
      <c r="BM29">
        <f t="shared" si="29"/>
        <v>750</v>
      </c>
      <c r="BN29">
        <f t="shared" si="29"/>
        <v>750</v>
      </c>
      <c r="BO29">
        <f t="shared" si="29"/>
        <v>750</v>
      </c>
      <c r="BP29">
        <f t="shared" si="29"/>
        <v>750</v>
      </c>
      <c r="BQ29">
        <f t="shared" si="29"/>
        <v>750</v>
      </c>
      <c r="BR29">
        <f t="shared" si="29"/>
        <v>750</v>
      </c>
      <c r="BS29">
        <f t="shared" si="29"/>
        <v>750</v>
      </c>
      <c r="BT29">
        <f t="shared" si="29"/>
        <v>750</v>
      </c>
      <c r="BU29">
        <f t="shared" si="29"/>
        <v>750</v>
      </c>
      <c r="BV29">
        <f t="shared" si="29"/>
        <v>750</v>
      </c>
      <c r="BW29">
        <f t="shared" ref="BW29:CA29" si="30">$F$29/12*BW5</f>
        <v>750</v>
      </c>
      <c r="BX29">
        <f t="shared" si="30"/>
        <v>750</v>
      </c>
      <c r="BY29">
        <f t="shared" si="30"/>
        <v>750</v>
      </c>
      <c r="BZ29">
        <f t="shared" si="30"/>
        <v>750</v>
      </c>
      <c r="CA29">
        <f t="shared" si="30"/>
        <v>750</v>
      </c>
    </row>
    <row r="30" spans="3:79" x14ac:dyDescent="0.45">
      <c r="C30" t="s">
        <v>305</v>
      </c>
      <c r="E30" t="s">
        <v>173</v>
      </c>
      <c r="F30" s="23">
        <f>'Development Pipeline Assumption'!F23</f>
        <v>2.5000000000000001E-2</v>
      </c>
      <c r="J30" s="3">
        <f>(1+$F$30)^(J5/12)-1</f>
        <v>2.0598362698427408E-3</v>
      </c>
      <c r="K30" s="3">
        <f t="shared" ref="K30:BV30" si="31">(1+$F$30)^(K5/12)-1</f>
        <v>2.0598362698427408E-3</v>
      </c>
      <c r="L30" s="3">
        <f t="shared" si="31"/>
        <v>2.0598362698427408E-3</v>
      </c>
      <c r="M30" s="3">
        <f t="shared" si="31"/>
        <v>2.0598362698427408E-3</v>
      </c>
      <c r="N30" s="3">
        <f t="shared" si="31"/>
        <v>2.0598362698427408E-3</v>
      </c>
      <c r="O30" s="3">
        <f t="shared" si="31"/>
        <v>2.0598362698427408E-3</v>
      </c>
      <c r="P30" s="3">
        <f t="shared" si="31"/>
        <v>2.0598362698427408E-3</v>
      </c>
      <c r="Q30" s="3">
        <f t="shared" si="31"/>
        <v>2.0598362698427408E-3</v>
      </c>
      <c r="R30" s="3">
        <f t="shared" si="31"/>
        <v>2.0598362698427408E-3</v>
      </c>
      <c r="S30" s="3">
        <f t="shared" si="31"/>
        <v>2.0598362698427408E-3</v>
      </c>
      <c r="T30" s="3">
        <f t="shared" si="31"/>
        <v>2.0598362698427408E-3</v>
      </c>
      <c r="U30" s="3">
        <f t="shared" si="31"/>
        <v>2.0598362698427408E-3</v>
      </c>
      <c r="V30" s="3">
        <f t="shared" si="31"/>
        <v>2.0598362698427408E-3</v>
      </c>
      <c r="W30" s="3">
        <f t="shared" si="31"/>
        <v>2.0598362698427408E-3</v>
      </c>
      <c r="X30" s="3">
        <f t="shared" si="31"/>
        <v>2.0598362698427408E-3</v>
      </c>
      <c r="Y30" s="3">
        <f t="shared" si="31"/>
        <v>2.0598362698427408E-3</v>
      </c>
      <c r="Z30" s="3">
        <f t="shared" si="31"/>
        <v>2.0598362698427408E-3</v>
      </c>
      <c r="AA30" s="3">
        <f t="shared" si="31"/>
        <v>2.0598362698427408E-3</v>
      </c>
      <c r="AB30" s="3">
        <f t="shared" si="31"/>
        <v>2.0598362698427408E-3</v>
      </c>
      <c r="AC30" s="3">
        <f t="shared" si="31"/>
        <v>2.0598362698427408E-3</v>
      </c>
      <c r="AD30" s="3">
        <f t="shared" si="31"/>
        <v>2.0598362698427408E-3</v>
      </c>
      <c r="AE30" s="3">
        <f t="shared" si="31"/>
        <v>2.0598362698427408E-3</v>
      </c>
      <c r="AF30" s="3">
        <f t="shared" si="31"/>
        <v>2.0598362698427408E-3</v>
      </c>
      <c r="AG30" s="3">
        <f t="shared" si="31"/>
        <v>2.0598362698427408E-3</v>
      </c>
      <c r="AH30" s="3">
        <f t="shared" si="31"/>
        <v>1.2422836565829209E-2</v>
      </c>
      <c r="AI30" s="3">
        <f t="shared" si="31"/>
        <v>1.2422836565829209E-2</v>
      </c>
      <c r="AJ30" s="3">
        <f t="shared" si="31"/>
        <v>1.2422836565829209E-2</v>
      </c>
      <c r="AK30" s="3">
        <f t="shared" si="31"/>
        <v>1.2422836565829209E-2</v>
      </c>
      <c r="AL30" s="3">
        <f t="shared" si="31"/>
        <v>1.2422836565829209E-2</v>
      </c>
      <c r="AM30" s="3">
        <f t="shared" si="31"/>
        <v>1.2422836565829209E-2</v>
      </c>
      <c r="AN30" s="3">
        <f t="shared" si="31"/>
        <v>1.2422836565829209E-2</v>
      </c>
      <c r="AO30" s="3">
        <f t="shared" si="31"/>
        <v>1.2422836565829209E-2</v>
      </c>
      <c r="AP30" s="3">
        <f t="shared" si="31"/>
        <v>1.2422836565829209E-2</v>
      </c>
      <c r="AQ30" s="3">
        <f t="shared" si="31"/>
        <v>1.2422836565829209E-2</v>
      </c>
      <c r="AR30" s="3">
        <f t="shared" si="31"/>
        <v>1.2422836565829209E-2</v>
      </c>
      <c r="AS30" s="3">
        <f t="shared" si="31"/>
        <v>1.2422836565829209E-2</v>
      </c>
      <c r="AT30" s="3">
        <f t="shared" si="31"/>
        <v>1.2422836565829209E-2</v>
      </c>
      <c r="AU30" s="3">
        <f t="shared" si="31"/>
        <v>1.2422836565829209E-2</v>
      </c>
      <c r="AV30" s="3">
        <f t="shared" si="31"/>
        <v>1.2422836565829209E-2</v>
      </c>
      <c r="AW30" s="3">
        <f t="shared" si="31"/>
        <v>1.2422836565829209E-2</v>
      </c>
      <c r="AX30" s="3">
        <f t="shared" si="31"/>
        <v>1.2422836565829209E-2</v>
      </c>
      <c r="AY30" s="3">
        <f t="shared" si="31"/>
        <v>1.2422836565829209E-2</v>
      </c>
      <c r="AZ30" s="3">
        <f t="shared" si="31"/>
        <v>1.2422836565829209E-2</v>
      </c>
      <c r="BA30" s="3">
        <f t="shared" si="31"/>
        <v>1.2422836565829209E-2</v>
      </c>
      <c r="BB30" s="3">
        <f t="shared" si="31"/>
        <v>1.2422836565829209E-2</v>
      </c>
      <c r="BC30" s="3">
        <f t="shared" si="31"/>
        <v>1.2422836565829209E-2</v>
      </c>
      <c r="BD30" s="3">
        <f t="shared" si="31"/>
        <v>1.2422836565829209E-2</v>
      </c>
      <c r="BE30" s="3">
        <f t="shared" si="31"/>
        <v>1.2422836565829209E-2</v>
      </c>
      <c r="BF30" s="3">
        <f t="shared" si="31"/>
        <v>1.2422836565829209E-2</v>
      </c>
      <c r="BG30" s="3">
        <f t="shared" si="31"/>
        <v>1.2422836565829209E-2</v>
      </c>
      <c r="BH30" s="3">
        <f t="shared" si="31"/>
        <v>1.2422836565829209E-2</v>
      </c>
      <c r="BI30" s="3">
        <f t="shared" si="31"/>
        <v>1.2422836565829209E-2</v>
      </c>
      <c r="BJ30" s="3">
        <f t="shared" si="31"/>
        <v>1.2422836565829209E-2</v>
      </c>
      <c r="BK30" s="3">
        <f t="shared" si="31"/>
        <v>1.2422836565829209E-2</v>
      </c>
      <c r="BL30" s="3">
        <f t="shared" si="31"/>
        <v>1.2422836565829209E-2</v>
      </c>
      <c r="BM30" s="3">
        <f t="shared" si="31"/>
        <v>1.2422836565829209E-2</v>
      </c>
      <c r="BN30" s="3">
        <f t="shared" si="31"/>
        <v>1.2422836565829209E-2</v>
      </c>
      <c r="BO30" s="3">
        <f t="shared" si="31"/>
        <v>1.2422836565829209E-2</v>
      </c>
      <c r="BP30" s="3">
        <f t="shared" si="31"/>
        <v>1.2422836565829209E-2</v>
      </c>
      <c r="BQ30" s="3">
        <f t="shared" si="31"/>
        <v>1.2422836565829209E-2</v>
      </c>
      <c r="BR30" s="3">
        <f t="shared" si="31"/>
        <v>1.2422836565829209E-2</v>
      </c>
      <c r="BS30" s="3">
        <f t="shared" si="31"/>
        <v>1.2422836565829209E-2</v>
      </c>
      <c r="BT30" s="3">
        <f t="shared" si="31"/>
        <v>1.2422836565829209E-2</v>
      </c>
      <c r="BU30" s="3">
        <f t="shared" si="31"/>
        <v>1.2422836565829209E-2</v>
      </c>
      <c r="BV30" s="3">
        <f t="shared" si="31"/>
        <v>1.2422836565829209E-2</v>
      </c>
      <c r="BW30" s="3">
        <f t="shared" ref="BW30:CA30" si="32">(1+$F$30)^(BW5/12)-1</f>
        <v>1.2422836565829209E-2</v>
      </c>
      <c r="BX30" s="3">
        <f t="shared" si="32"/>
        <v>1.2422836565829209E-2</v>
      </c>
      <c r="BY30" s="3">
        <f t="shared" si="32"/>
        <v>1.2422836565829209E-2</v>
      </c>
      <c r="BZ30" s="3">
        <f t="shared" si="32"/>
        <v>1.2422836565829209E-2</v>
      </c>
      <c r="CA30" s="3">
        <f t="shared" si="32"/>
        <v>1.2422836565829209E-2</v>
      </c>
    </row>
    <row r="31" spans="3:79" x14ac:dyDescent="0.45">
      <c r="C31" t="s">
        <v>208</v>
      </c>
      <c r="E31" t="s">
        <v>190</v>
      </c>
      <c r="I31" s="11">
        <v>1</v>
      </c>
      <c r="J31" s="8">
        <f>I31*(1+J30)</f>
        <v>1.0020598362698427</v>
      </c>
      <c r="K31" s="8">
        <f t="shared" ref="K31:BV31" si="33">J31*(1+K30)</f>
        <v>1.004123915465144</v>
      </c>
      <c r="L31" s="8">
        <f t="shared" si="33"/>
        <v>1.0061922463256356</v>
      </c>
      <c r="M31" s="8">
        <f t="shared" si="33"/>
        <v>1.0082648376090517</v>
      </c>
      <c r="N31" s="8">
        <f t="shared" si="33"/>
        <v>1.0103416980911659</v>
      </c>
      <c r="O31" s="8">
        <f t="shared" si="33"/>
        <v>1.0124228365658285</v>
      </c>
      <c r="P31" s="8">
        <f t="shared" si="33"/>
        <v>1.0145082618450039</v>
      </c>
      <c r="Q31" s="8">
        <f t="shared" si="33"/>
        <v>1.0165979827588074</v>
      </c>
      <c r="R31" s="8">
        <f t="shared" si="33"/>
        <v>1.0186920081555431</v>
      </c>
      <c r="S31" s="8">
        <f t="shared" si="33"/>
        <v>1.0207903469017408</v>
      </c>
      <c r="T31" s="8">
        <f t="shared" si="33"/>
        <v>1.0228930078821943</v>
      </c>
      <c r="U31" s="8">
        <f t="shared" si="33"/>
        <v>1.0249999999999986</v>
      </c>
      <c r="V31" s="8">
        <f t="shared" si="33"/>
        <v>1.0271113321765875</v>
      </c>
      <c r="W31" s="8">
        <f t="shared" si="33"/>
        <v>1.0292270133517714</v>
      </c>
      <c r="X31" s="8">
        <f t="shared" si="33"/>
        <v>1.0313470524837753</v>
      </c>
      <c r="Y31" s="8">
        <f t="shared" si="33"/>
        <v>1.0334714585492768</v>
      </c>
      <c r="Z31" s="8">
        <f t="shared" si="33"/>
        <v>1.0356002405434439</v>
      </c>
      <c r="AA31" s="8">
        <f t="shared" si="33"/>
        <v>1.0377334074799731</v>
      </c>
      <c r="AB31" s="8">
        <f t="shared" si="33"/>
        <v>1.0398709683911278</v>
      </c>
      <c r="AC31" s="8">
        <f t="shared" si="33"/>
        <v>1.0420129323277763</v>
      </c>
      <c r="AD31" s="8">
        <f t="shared" si="33"/>
        <v>1.0441593083594303</v>
      </c>
      <c r="AE31" s="8">
        <f t="shared" si="33"/>
        <v>1.0463101055742829</v>
      </c>
      <c r="AF31" s="8">
        <f t="shared" si="33"/>
        <v>1.0484653330792479</v>
      </c>
      <c r="AG31" s="8">
        <f t="shared" si="33"/>
        <v>1.0506249999999973</v>
      </c>
      <c r="AH31" s="8">
        <f t="shared" si="33"/>
        <v>1.0636767426669715</v>
      </c>
      <c r="AI31" s="8">
        <f t="shared" si="33"/>
        <v>1.076890624999997</v>
      </c>
      <c r="AJ31" s="8">
        <f t="shared" si="33"/>
        <v>1.0902686612336456</v>
      </c>
      <c r="AK31" s="8">
        <f t="shared" si="33"/>
        <v>1.1038128906249967</v>
      </c>
      <c r="AL31" s="8">
        <f t="shared" si="33"/>
        <v>1.1175253777644865</v>
      </c>
      <c r="AM31" s="8">
        <f t="shared" si="33"/>
        <v>1.1314082128906213</v>
      </c>
      <c r="AN31" s="8">
        <f t="shared" si="33"/>
        <v>1.1454635122085983</v>
      </c>
      <c r="AO31" s="8">
        <f t="shared" si="33"/>
        <v>1.1596934182128864</v>
      </c>
      <c r="AP31" s="8">
        <f t="shared" si="33"/>
        <v>1.1741001000138129</v>
      </c>
      <c r="AQ31" s="8">
        <f t="shared" si="33"/>
        <v>1.1886857536682083</v>
      </c>
      <c r="AR31" s="8">
        <f t="shared" si="33"/>
        <v>1.2034526025141579</v>
      </c>
      <c r="AS31" s="8">
        <f t="shared" si="33"/>
        <v>1.218402897509913</v>
      </c>
      <c r="AT31" s="8">
        <f t="shared" si="33"/>
        <v>1.2335389175770115</v>
      </c>
      <c r="AU31" s="8">
        <f t="shared" si="33"/>
        <v>1.2488629699476606</v>
      </c>
      <c r="AV31" s="8">
        <f t="shared" si="33"/>
        <v>1.2643773905164364</v>
      </c>
      <c r="AW31" s="8">
        <f t="shared" si="33"/>
        <v>1.2800845441963518</v>
      </c>
      <c r="AX31" s="8">
        <f t="shared" si="33"/>
        <v>1.2959868252793469</v>
      </c>
      <c r="AY31" s="8">
        <f t="shared" si="33"/>
        <v>1.3120866578012602</v>
      </c>
      <c r="AZ31" s="8">
        <f t="shared" si="33"/>
        <v>1.3283864959113303</v>
      </c>
      <c r="BA31" s="8">
        <f t="shared" si="33"/>
        <v>1.3448888242462913</v>
      </c>
      <c r="BB31" s="8">
        <f t="shared" si="33"/>
        <v>1.3615961583091132</v>
      </c>
      <c r="BC31" s="8">
        <f t="shared" si="33"/>
        <v>1.3785110448524482</v>
      </c>
      <c r="BD31" s="8">
        <f t="shared" si="33"/>
        <v>1.3956360622668407</v>
      </c>
      <c r="BE31" s="8">
        <f t="shared" si="33"/>
        <v>1.412973820973759</v>
      </c>
      <c r="BF31" s="8">
        <f t="shared" si="33"/>
        <v>1.4305269638235112</v>
      </c>
      <c r="BG31" s="8">
        <f t="shared" si="33"/>
        <v>1.4482981664981025</v>
      </c>
      <c r="BH31" s="8">
        <f t="shared" si="33"/>
        <v>1.4662901379190985</v>
      </c>
      <c r="BI31" s="8">
        <f t="shared" si="33"/>
        <v>1.4845056206605547</v>
      </c>
      <c r="BJ31" s="8">
        <f t="shared" si="33"/>
        <v>1.5029473913670757</v>
      </c>
      <c r="BK31" s="8">
        <f t="shared" si="33"/>
        <v>1.5216182611770681</v>
      </c>
      <c r="BL31" s="8">
        <f t="shared" si="33"/>
        <v>1.540521076151252</v>
      </c>
      <c r="BM31" s="8">
        <f t="shared" si="33"/>
        <v>1.5596587177064944</v>
      </c>
      <c r="BN31" s="8">
        <f t="shared" si="33"/>
        <v>1.579034103055033</v>
      </c>
      <c r="BO31" s="8">
        <f t="shared" si="33"/>
        <v>1.5986501856491564</v>
      </c>
      <c r="BP31" s="8">
        <f t="shared" si="33"/>
        <v>1.6185099556314084</v>
      </c>
      <c r="BQ31" s="8">
        <f t="shared" si="33"/>
        <v>1.6386164402903849</v>
      </c>
      <c r="BR31" s="8">
        <f t="shared" si="33"/>
        <v>1.6589727045221931</v>
      </c>
      <c r="BS31" s="8">
        <f t="shared" si="33"/>
        <v>1.6795818512976439</v>
      </c>
      <c r="BT31" s="8">
        <f t="shared" si="33"/>
        <v>1.7004470221352475</v>
      </c>
      <c r="BU31" s="8">
        <f t="shared" si="33"/>
        <v>1.7215713975800846</v>
      </c>
      <c r="BV31" s="8">
        <f t="shared" si="33"/>
        <v>1.7429581976886281</v>
      </c>
      <c r="BW31" s="8">
        <f t="shared" ref="BW31:CA31" si="34">BV31*(1+BW30)</f>
        <v>1.7646106825195862</v>
      </c>
      <c r="BX31" s="8">
        <f t="shared" si="34"/>
        <v>1.7865321526308433</v>
      </c>
      <c r="BY31" s="8">
        <f t="shared" si="34"/>
        <v>1.8087259495825754</v>
      </c>
      <c r="BZ31" s="8">
        <f t="shared" si="34"/>
        <v>1.831195456446614</v>
      </c>
      <c r="CA31" s="8">
        <f t="shared" si="34"/>
        <v>1.8539440983221394</v>
      </c>
    </row>
    <row r="32" spans="3:79" x14ac:dyDescent="0.45">
      <c r="C32" t="s">
        <v>306</v>
      </c>
      <c r="E32" t="s">
        <v>288</v>
      </c>
      <c r="J32" s="8">
        <f>J31*J29</f>
        <v>125.25747953373035</v>
      </c>
      <c r="K32" s="8">
        <f t="shared" ref="K32:BV32" si="35">K31*K29</f>
        <v>125.515489433143</v>
      </c>
      <c r="L32" s="8">
        <f t="shared" si="35"/>
        <v>125.77403079070446</v>
      </c>
      <c r="M32" s="8">
        <f t="shared" si="35"/>
        <v>126.03310470113146</v>
      </c>
      <c r="N32" s="8">
        <f t="shared" si="35"/>
        <v>126.29271226139574</v>
      </c>
      <c r="O32" s="8">
        <f t="shared" si="35"/>
        <v>126.55285457072857</v>
      </c>
      <c r="P32" s="8">
        <f t="shared" si="35"/>
        <v>126.81353273062548</v>
      </c>
      <c r="Q32" s="8">
        <f t="shared" si="35"/>
        <v>127.07474784485093</v>
      </c>
      <c r="R32" s="8">
        <f t="shared" si="35"/>
        <v>127.33650101944288</v>
      </c>
      <c r="S32" s="8">
        <f t="shared" si="35"/>
        <v>127.5987933627176</v>
      </c>
      <c r="T32" s="8">
        <f t="shared" si="35"/>
        <v>127.86162598527429</v>
      </c>
      <c r="U32" s="8">
        <f t="shared" si="35"/>
        <v>128.12499999999983</v>
      </c>
      <c r="V32" s="8">
        <f t="shared" si="35"/>
        <v>128.38891652207343</v>
      </c>
      <c r="W32" s="8">
        <f t="shared" si="35"/>
        <v>128.65337666897142</v>
      </c>
      <c r="X32" s="8">
        <f t="shared" si="35"/>
        <v>128.91838156047191</v>
      </c>
      <c r="Y32" s="8">
        <f t="shared" si="35"/>
        <v>129.1839323186596</v>
      </c>
      <c r="Z32" s="8">
        <f t="shared" si="35"/>
        <v>129.4500300679305</v>
      </c>
      <c r="AA32" s="8">
        <f t="shared" si="35"/>
        <v>129.71667593499663</v>
      </c>
      <c r="AB32" s="8">
        <f t="shared" si="35"/>
        <v>129.98387104889099</v>
      </c>
      <c r="AC32" s="8">
        <f t="shared" si="35"/>
        <v>130.25161654097204</v>
      </c>
      <c r="AD32" s="8">
        <f t="shared" si="35"/>
        <v>130.51991354492878</v>
      </c>
      <c r="AE32" s="8">
        <f t="shared" si="35"/>
        <v>130.78876319678537</v>
      </c>
      <c r="AF32" s="8">
        <f t="shared" si="35"/>
        <v>131.058166634906</v>
      </c>
      <c r="AG32" s="8">
        <f t="shared" si="35"/>
        <v>131.32812499999966</v>
      </c>
      <c r="AH32" s="8">
        <f t="shared" si="35"/>
        <v>797.75755700022864</v>
      </c>
      <c r="AI32" s="8">
        <f t="shared" si="35"/>
        <v>807.66796874999773</v>
      </c>
      <c r="AJ32" s="8">
        <f t="shared" si="35"/>
        <v>817.70149592523421</v>
      </c>
      <c r="AK32" s="8">
        <f t="shared" si="35"/>
        <v>827.85966796874754</v>
      </c>
      <c r="AL32" s="8">
        <f t="shared" si="35"/>
        <v>838.14403332336485</v>
      </c>
      <c r="AM32" s="8">
        <f t="shared" si="35"/>
        <v>848.55615966796597</v>
      </c>
      <c r="AN32" s="8">
        <f t="shared" si="35"/>
        <v>859.09763415644875</v>
      </c>
      <c r="AO32" s="8">
        <f t="shared" si="35"/>
        <v>869.77006365966486</v>
      </c>
      <c r="AP32" s="8">
        <f t="shared" si="35"/>
        <v>880.57507501035968</v>
      </c>
      <c r="AQ32" s="8">
        <f t="shared" si="35"/>
        <v>891.51431525115618</v>
      </c>
      <c r="AR32" s="8">
        <f t="shared" si="35"/>
        <v>902.58945188561836</v>
      </c>
      <c r="AS32" s="8">
        <f t="shared" si="35"/>
        <v>913.80217313243475</v>
      </c>
      <c r="AT32" s="8">
        <f t="shared" si="35"/>
        <v>925.15418818275862</v>
      </c>
      <c r="AU32" s="8">
        <f t="shared" si="35"/>
        <v>936.6472274607454</v>
      </c>
      <c r="AV32" s="8">
        <f t="shared" si="35"/>
        <v>948.28304288732727</v>
      </c>
      <c r="AW32" s="8">
        <f t="shared" si="35"/>
        <v>960.06340814726377</v>
      </c>
      <c r="AX32" s="8">
        <f t="shared" si="35"/>
        <v>971.99011895951026</v>
      </c>
      <c r="AY32" s="8">
        <f t="shared" si="35"/>
        <v>984.0649933509452</v>
      </c>
      <c r="AZ32" s="8">
        <f t="shared" si="35"/>
        <v>996.28987193349769</v>
      </c>
      <c r="BA32" s="8">
        <f t="shared" si="35"/>
        <v>1008.6666181847185</v>
      </c>
      <c r="BB32" s="8">
        <f t="shared" si="35"/>
        <v>1021.1971187318348</v>
      </c>
      <c r="BC32" s="8">
        <f t="shared" si="35"/>
        <v>1033.8832836393362</v>
      </c>
      <c r="BD32" s="8">
        <f t="shared" si="35"/>
        <v>1046.7270467001306</v>
      </c>
      <c r="BE32" s="8">
        <f t="shared" si="35"/>
        <v>1059.7303657303194</v>
      </c>
      <c r="BF32" s="8">
        <f t="shared" si="35"/>
        <v>1072.8952228676335</v>
      </c>
      <c r="BG32" s="8">
        <f t="shared" si="35"/>
        <v>1086.2236248735769</v>
      </c>
      <c r="BH32" s="8">
        <f t="shared" si="35"/>
        <v>1099.7176034393237</v>
      </c>
      <c r="BI32" s="8">
        <f t="shared" si="35"/>
        <v>1113.379215495416</v>
      </c>
      <c r="BJ32" s="8">
        <f t="shared" si="35"/>
        <v>1127.2105435253068</v>
      </c>
      <c r="BK32" s="8">
        <f t="shared" si="35"/>
        <v>1141.2136958828012</v>
      </c>
      <c r="BL32" s="8">
        <f t="shared" si="35"/>
        <v>1155.390807113439</v>
      </c>
      <c r="BM32" s="8">
        <f t="shared" si="35"/>
        <v>1169.7440382798709</v>
      </c>
      <c r="BN32" s="8">
        <f t="shared" si="35"/>
        <v>1184.2755772912747</v>
      </c>
      <c r="BO32" s="8">
        <f t="shared" si="35"/>
        <v>1198.9876392368674</v>
      </c>
      <c r="BP32" s="8">
        <f t="shared" si="35"/>
        <v>1213.8824667235563</v>
      </c>
      <c r="BQ32" s="8">
        <f t="shared" si="35"/>
        <v>1228.9623302177886</v>
      </c>
      <c r="BR32" s="8">
        <f t="shared" si="35"/>
        <v>1244.2295283916449</v>
      </c>
      <c r="BS32" s="8">
        <f t="shared" si="35"/>
        <v>1259.6863884732329</v>
      </c>
      <c r="BT32" s="8">
        <f t="shared" si="35"/>
        <v>1275.3352666014355</v>
      </c>
      <c r="BU32" s="8">
        <f t="shared" si="35"/>
        <v>1291.1785481850634</v>
      </c>
      <c r="BV32" s="8">
        <f t="shared" si="35"/>
        <v>1307.2186482664711</v>
      </c>
      <c r="BW32" s="8">
        <f t="shared" ref="BW32:CA32" si="36">BW31*BW29</f>
        <v>1323.4580118896897</v>
      </c>
      <c r="BX32" s="8">
        <f t="shared" si="36"/>
        <v>1339.8991144731324</v>
      </c>
      <c r="BY32" s="8">
        <f t="shared" si="36"/>
        <v>1356.5444621869315</v>
      </c>
      <c r="BZ32" s="8">
        <f t="shared" si="36"/>
        <v>1373.3965923349606</v>
      </c>
      <c r="CA32" s="8">
        <f t="shared" si="36"/>
        <v>1390.4580737416045</v>
      </c>
    </row>
    <row r="34" spans="3:79" x14ac:dyDescent="0.45">
      <c r="C34" t="s">
        <v>307</v>
      </c>
      <c r="E34" t="s">
        <v>166</v>
      </c>
      <c r="J34" s="5">
        <f>J32*J24</f>
        <v>0</v>
      </c>
      <c r="K34" s="5">
        <f t="shared" ref="K34:BV34" si="37">K32*K24</f>
        <v>188273.2341497145</v>
      </c>
      <c r="L34" s="5">
        <f t="shared" si="37"/>
        <v>188661.04618605669</v>
      </c>
      <c r="M34" s="5">
        <f t="shared" si="37"/>
        <v>189049.6570516972</v>
      </c>
      <c r="N34" s="5">
        <f t="shared" si="37"/>
        <v>189439.06839209361</v>
      </c>
      <c r="O34" s="5">
        <f t="shared" si="37"/>
        <v>189829.28185609286</v>
      </c>
      <c r="P34" s="5">
        <f t="shared" si="37"/>
        <v>190220.29909593822</v>
      </c>
      <c r="Q34" s="5">
        <f t="shared" si="37"/>
        <v>190612.1217672764</v>
      </c>
      <c r="R34" s="5">
        <f t="shared" si="37"/>
        <v>191004.75152916432</v>
      </c>
      <c r="S34" s="5">
        <f t="shared" si="37"/>
        <v>191398.19004407641</v>
      </c>
      <c r="T34" s="5">
        <f t="shared" si="37"/>
        <v>191792.43897791143</v>
      </c>
      <c r="U34" s="5">
        <f t="shared" si="37"/>
        <v>192187.49999999974</v>
      </c>
      <c r="V34" s="5">
        <f t="shared" si="37"/>
        <v>192583.37478311014</v>
      </c>
      <c r="W34" s="5">
        <f t="shared" si="37"/>
        <v>192980.06500345713</v>
      </c>
      <c r="X34" s="5">
        <f t="shared" si="37"/>
        <v>193377.57234070788</v>
      </c>
      <c r="Y34" s="5">
        <f t="shared" si="37"/>
        <v>193775.89847798939</v>
      </c>
      <c r="Z34" s="5">
        <f t="shared" si="37"/>
        <v>194175.04510189575</v>
      </c>
      <c r="AA34" s="5">
        <f t="shared" si="37"/>
        <v>194575.01390249495</v>
      </c>
      <c r="AB34" s="5">
        <f t="shared" si="37"/>
        <v>194975.80657333648</v>
      </c>
      <c r="AC34" s="5">
        <f t="shared" si="37"/>
        <v>195377.42481145807</v>
      </c>
      <c r="AD34" s="5">
        <f t="shared" si="37"/>
        <v>195779.87031739319</v>
      </c>
      <c r="AE34" s="5">
        <f t="shared" si="37"/>
        <v>196183.14479517806</v>
      </c>
      <c r="AF34" s="5">
        <f t="shared" si="37"/>
        <v>196587.24995235901</v>
      </c>
      <c r="AG34" s="5">
        <f t="shared" si="37"/>
        <v>196992.18749999948</v>
      </c>
      <c r="AH34" s="5">
        <f t="shared" si="37"/>
        <v>1196636.335500343</v>
      </c>
      <c r="AI34" s="5">
        <f t="shared" si="37"/>
        <v>1211501.9531249965</v>
      </c>
      <c r="AJ34" s="5">
        <f t="shared" si="37"/>
        <v>981241.79511028109</v>
      </c>
      <c r="AK34" s="5">
        <f t="shared" si="37"/>
        <v>993431.60156249709</v>
      </c>
      <c r="AL34" s="5">
        <f t="shared" si="37"/>
        <v>1005772.8399880378</v>
      </c>
      <c r="AM34" s="5">
        <f t="shared" si="37"/>
        <v>1018267.3916015591</v>
      </c>
      <c r="AN34" s="5">
        <f t="shared" si="37"/>
        <v>1030917.1609877385</v>
      </c>
      <c r="AO34" s="5">
        <f t="shared" si="37"/>
        <v>1043724.0763915979</v>
      </c>
      <c r="AP34" s="5">
        <f t="shared" si="37"/>
        <v>792517.56750932371</v>
      </c>
      <c r="AQ34" s="5">
        <f t="shared" si="37"/>
        <v>802362.8837260406</v>
      </c>
      <c r="AR34" s="5">
        <f t="shared" si="37"/>
        <v>812330.50669705647</v>
      </c>
      <c r="AS34" s="5">
        <f t="shared" si="37"/>
        <v>822421.95581919129</v>
      </c>
      <c r="AT34" s="5">
        <f t="shared" si="37"/>
        <v>832638.76936448272</v>
      </c>
      <c r="AU34" s="5">
        <f t="shared" si="37"/>
        <v>842982.50471467082</v>
      </c>
      <c r="AV34" s="5">
        <f t="shared" si="37"/>
        <v>568969.82573239633</v>
      </c>
      <c r="AW34" s="5">
        <f t="shared" si="37"/>
        <v>576038.04488835821</v>
      </c>
      <c r="AX34" s="5">
        <f t="shared" si="37"/>
        <v>583194.07137570612</v>
      </c>
      <c r="AY34" s="5">
        <f t="shared" si="37"/>
        <v>590438.99601056718</v>
      </c>
      <c r="AZ34" s="5">
        <f t="shared" si="37"/>
        <v>597773.92316009861</v>
      </c>
      <c r="BA34" s="5">
        <f t="shared" si="37"/>
        <v>605199.97091083112</v>
      </c>
      <c r="BB34" s="5">
        <f t="shared" si="37"/>
        <v>306359.13561955048</v>
      </c>
      <c r="BC34" s="5">
        <f t="shared" si="37"/>
        <v>310164.98509180086</v>
      </c>
      <c r="BD34" s="5">
        <f t="shared" si="37"/>
        <v>314018.11401003919</v>
      </c>
      <c r="BE34" s="5">
        <f t="shared" si="37"/>
        <v>317919.10971909581</v>
      </c>
      <c r="BF34" s="5">
        <f t="shared" si="37"/>
        <v>321868.56686029007</v>
      </c>
      <c r="BG34" s="5">
        <f t="shared" si="37"/>
        <v>325867.08746207308</v>
      </c>
      <c r="BH34" s="5">
        <f t="shared" si="37"/>
        <v>0</v>
      </c>
      <c r="BI34" s="5">
        <f t="shared" si="37"/>
        <v>0</v>
      </c>
      <c r="BJ34" s="5">
        <f t="shared" si="37"/>
        <v>0</v>
      </c>
      <c r="BK34" s="5">
        <f t="shared" si="37"/>
        <v>0</v>
      </c>
      <c r="BL34" s="5">
        <f t="shared" si="37"/>
        <v>0</v>
      </c>
      <c r="BM34" s="5">
        <f t="shared" si="37"/>
        <v>0</v>
      </c>
      <c r="BN34" s="5">
        <f t="shared" si="37"/>
        <v>0</v>
      </c>
      <c r="BO34" s="5">
        <f t="shared" si="37"/>
        <v>0</v>
      </c>
      <c r="BP34" s="5">
        <f t="shared" si="37"/>
        <v>0</v>
      </c>
      <c r="BQ34" s="5">
        <f t="shared" si="37"/>
        <v>0</v>
      </c>
      <c r="BR34" s="5">
        <f t="shared" si="37"/>
        <v>0</v>
      </c>
      <c r="BS34" s="5">
        <f t="shared" si="37"/>
        <v>0</v>
      </c>
      <c r="BT34" s="5">
        <f t="shared" si="37"/>
        <v>0</v>
      </c>
      <c r="BU34" s="5">
        <f t="shared" si="37"/>
        <v>0</v>
      </c>
      <c r="BV34" s="5">
        <f t="shared" si="37"/>
        <v>0</v>
      </c>
      <c r="BW34" s="5">
        <f t="shared" ref="BW34:CA34" si="38">BW32*BW24</f>
        <v>0</v>
      </c>
      <c r="BX34" s="5">
        <f t="shared" si="38"/>
        <v>0</v>
      </c>
      <c r="BY34" s="5">
        <f t="shared" si="38"/>
        <v>0</v>
      </c>
      <c r="BZ34" s="5">
        <f t="shared" si="38"/>
        <v>0</v>
      </c>
      <c r="CA34" s="5">
        <f t="shared" si="38"/>
        <v>0</v>
      </c>
    </row>
    <row r="35" spans="3:79" x14ac:dyDescent="0.45"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</row>
    <row r="36" spans="3:79" x14ac:dyDescent="0.45">
      <c r="C36" t="s">
        <v>308</v>
      </c>
      <c r="E36" t="s">
        <v>166</v>
      </c>
      <c r="F36" s="34">
        <f>'Development Pipeline Assumption'!F25</f>
        <v>20000</v>
      </c>
      <c r="J36" s="5">
        <f>$F$36*J21</f>
        <v>0</v>
      </c>
      <c r="K36" s="5">
        <f t="shared" ref="K36:BV36" si="39">$F$36*K21</f>
        <v>0</v>
      </c>
      <c r="L36" s="5">
        <f t="shared" si="39"/>
        <v>0</v>
      </c>
      <c r="M36" s="5">
        <f t="shared" si="39"/>
        <v>0</v>
      </c>
      <c r="N36" s="5">
        <f t="shared" si="39"/>
        <v>0</v>
      </c>
      <c r="O36" s="5">
        <f t="shared" si="39"/>
        <v>0</v>
      </c>
      <c r="P36" s="5">
        <f t="shared" si="39"/>
        <v>0</v>
      </c>
      <c r="Q36" s="5">
        <f t="shared" si="39"/>
        <v>0</v>
      </c>
      <c r="R36" s="5">
        <f t="shared" si="39"/>
        <v>0</v>
      </c>
      <c r="S36" s="5">
        <f t="shared" si="39"/>
        <v>0</v>
      </c>
      <c r="T36" s="5">
        <f t="shared" si="39"/>
        <v>0</v>
      </c>
      <c r="U36" s="5">
        <f t="shared" si="39"/>
        <v>0</v>
      </c>
      <c r="V36" s="5">
        <f t="shared" si="39"/>
        <v>0</v>
      </c>
      <c r="W36" s="5">
        <f t="shared" si="39"/>
        <v>0</v>
      </c>
      <c r="X36" s="5">
        <f t="shared" si="39"/>
        <v>0</v>
      </c>
      <c r="Y36" s="5">
        <f t="shared" si="39"/>
        <v>0</v>
      </c>
      <c r="Z36" s="5">
        <f t="shared" si="39"/>
        <v>0</v>
      </c>
      <c r="AA36" s="5">
        <f t="shared" si="39"/>
        <v>0</v>
      </c>
      <c r="AB36" s="5">
        <f t="shared" si="39"/>
        <v>0</v>
      </c>
      <c r="AC36" s="5">
        <f t="shared" si="39"/>
        <v>0</v>
      </c>
      <c r="AD36" s="5">
        <f t="shared" si="39"/>
        <v>0</v>
      </c>
      <c r="AE36" s="5">
        <f t="shared" si="39"/>
        <v>0</v>
      </c>
      <c r="AF36" s="5">
        <f t="shared" si="39"/>
        <v>0</v>
      </c>
      <c r="AG36" s="5">
        <f t="shared" si="39"/>
        <v>0</v>
      </c>
      <c r="AH36" s="5">
        <f t="shared" si="39"/>
        <v>0</v>
      </c>
      <c r="AI36" s="5">
        <f t="shared" si="39"/>
        <v>6000000</v>
      </c>
      <c r="AJ36" s="5">
        <f t="shared" si="39"/>
        <v>0</v>
      </c>
      <c r="AK36" s="5">
        <f t="shared" si="39"/>
        <v>0</v>
      </c>
      <c r="AL36" s="5">
        <f t="shared" si="39"/>
        <v>0</v>
      </c>
      <c r="AM36" s="5">
        <f t="shared" si="39"/>
        <v>0</v>
      </c>
      <c r="AN36" s="5">
        <f t="shared" si="39"/>
        <v>0</v>
      </c>
      <c r="AO36" s="5">
        <f t="shared" si="39"/>
        <v>6000000</v>
      </c>
      <c r="AP36" s="5">
        <f t="shared" si="39"/>
        <v>0</v>
      </c>
      <c r="AQ36" s="5">
        <f t="shared" si="39"/>
        <v>0</v>
      </c>
      <c r="AR36" s="5">
        <f t="shared" si="39"/>
        <v>0</v>
      </c>
      <c r="AS36" s="5">
        <f t="shared" si="39"/>
        <v>0</v>
      </c>
      <c r="AT36" s="5">
        <f t="shared" si="39"/>
        <v>0</v>
      </c>
      <c r="AU36" s="5">
        <f t="shared" si="39"/>
        <v>6000000</v>
      </c>
      <c r="AV36" s="5">
        <f t="shared" si="39"/>
        <v>0</v>
      </c>
      <c r="AW36" s="5">
        <f t="shared" si="39"/>
        <v>0</v>
      </c>
      <c r="AX36" s="5">
        <f t="shared" si="39"/>
        <v>0</v>
      </c>
      <c r="AY36" s="5">
        <f t="shared" si="39"/>
        <v>0</v>
      </c>
      <c r="AZ36" s="5">
        <f t="shared" si="39"/>
        <v>0</v>
      </c>
      <c r="BA36" s="5">
        <f t="shared" si="39"/>
        <v>6000000</v>
      </c>
      <c r="BB36" s="5">
        <f t="shared" si="39"/>
        <v>0</v>
      </c>
      <c r="BC36" s="5">
        <f t="shared" si="39"/>
        <v>0</v>
      </c>
      <c r="BD36" s="5">
        <f t="shared" si="39"/>
        <v>0</v>
      </c>
      <c r="BE36" s="5">
        <f t="shared" si="39"/>
        <v>0</v>
      </c>
      <c r="BF36" s="5">
        <f t="shared" si="39"/>
        <v>0</v>
      </c>
      <c r="BG36" s="5">
        <f t="shared" si="39"/>
        <v>6000000</v>
      </c>
      <c r="BH36" s="5">
        <f t="shared" si="39"/>
        <v>0</v>
      </c>
      <c r="BI36" s="5">
        <f t="shared" si="39"/>
        <v>0</v>
      </c>
      <c r="BJ36" s="5">
        <f t="shared" si="39"/>
        <v>0</v>
      </c>
      <c r="BK36" s="5">
        <f t="shared" si="39"/>
        <v>0</v>
      </c>
      <c r="BL36" s="5">
        <f t="shared" si="39"/>
        <v>0</v>
      </c>
      <c r="BM36" s="5">
        <f t="shared" si="39"/>
        <v>0</v>
      </c>
      <c r="BN36" s="5">
        <f t="shared" si="39"/>
        <v>0</v>
      </c>
      <c r="BO36" s="5">
        <f t="shared" si="39"/>
        <v>0</v>
      </c>
      <c r="BP36" s="5">
        <f t="shared" si="39"/>
        <v>0</v>
      </c>
      <c r="BQ36" s="5">
        <f t="shared" si="39"/>
        <v>0</v>
      </c>
      <c r="BR36" s="5">
        <f t="shared" si="39"/>
        <v>0</v>
      </c>
      <c r="BS36" s="5">
        <f t="shared" si="39"/>
        <v>0</v>
      </c>
      <c r="BT36" s="5">
        <f t="shared" si="39"/>
        <v>0</v>
      </c>
      <c r="BU36" s="5">
        <f t="shared" si="39"/>
        <v>0</v>
      </c>
      <c r="BV36" s="5">
        <f t="shared" si="39"/>
        <v>0</v>
      </c>
      <c r="BW36" s="5">
        <f t="shared" ref="BW36:CA36" si="40">$F$36*BW21</f>
        <v>0</v>
      </c>
      <c r="BX36" s="5">
        <f t="shared" si="40"/>
        <v>0</v>
      </c>
      <c r="BY36" s="5">
        <f t="shared" si="40"/>
        <v>0</v>
      </c>
      <c r="BZ36" s="5">
        <f t="shared" si="40"/>
        <v>0</v>
      </c>
      <c r="CA36" s="5">
        <f t="shared" si="40"/>
        <v>0</v>
      </c>
    </row>
    <row r="37" spans="3:79" x14ac:dyDescent="0.45"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</row>
    <row r="38" spans="3:79" x14ac:dyDescent="0.45">
      <c r="C38" t="s">
        <v>274</v>
      </c>
      <c r="E38" t="s">
        <v>166</v>
      </c>
      <c r="J38" s="5">
        <f>J36-J34-0.0001</f>
        <v>-1E-4</v>
      </c>
      <c r="K38" s="5">
        <f t="shared" ref="K38:BV38" si="41">K36-K34</f>
        <v>-188273.2341497145</v>
      </c>
      <c r="L38" s="5">
        <f t="shared" si="41"/>
        <v>-188661.04618605669</v>
      </c>
      <c r="M38" s="5">
        <f t="shared" si="41"/>
        <v>-189049.6570516972</v>
      </c>
      <c r="N38" s="5">
        <f t="shared" si="41"/>
        <v>-189439.06839209361</v>
      </c>
      <c r="O38" s="5">
        <f t="shared" si="41"/>
        <v>-189829.28185609286</v>
      </c>
      <c r="P38" s="5">
        <f t="shared" si="41"/>
        <v>-190220.29909593822</v>
      </c>
      <c r="Q38" s="5">
        <f t="shared" si="41"/>
        <v>-190612.1217672764</v>
      </c>
      <c r="R38" s="5">
        <f t="shared" si="41"/>
        <v>-191004.75152916432</v>
      </c>
      <c r="S38" s="5">
        <f t="shared" si="41"/>
        <v>-191398.19004407641</v>
      </c>
      <c r="T38" s="5">
        <f t="shared" si="41"/>
        <v>-191792.43897791143</v>
      </c>
      <c r="U38" s="5">
        <f t="shared" si="41"/>
        <v>-192187.49999999974</v>
      </c>
      <c r="V38" s="5">
        <f t="shared" si="41"/>
        <v>-192583.37478311014</v>
      </c>
      <c r="W38" s="5">
        <f t="shared" si="41"/>
        <v>-192980.06500345713</v>
      </c>
      <c r="X38" s="5">
        <f t="shared" si="41"/>
        <v>-193377.57234070788</v>
      </c>
      <c r="Y38" s="5">
        <f t="shared" si="41"/>
        <v>-193775.89847798939</v>
      </c>
      <c r="Z38" s="5">
        <f t="shared" si="41"/>
        <v>-194175.04510189575</v>
      </c>
      <c r="AA38" s="5">
        <f t="shared" si="41"/>
        <v>-194575.01390249495</v>
      </c>
      <c r="AB38" s="5">
        <f t="shared" si="41"/>
        <v>-194975.80657333648</v>
      </c>
      <c r="AC38" s="5">
        <f t="shared" si="41"/>
        <v>-195377.42481145807</v>
      </c>
      <c r="AD38" s="5">
        <f t="shared" si="41"/>
        <v>-195779.87031739319</v>
      </c>
      <c r="AE38" s="5">
        <f t="shared" si="41"/>
        <v>-196183.14479517806</v>
      </c>
      <c r="AF38" s="5">
        <f t="shared" si="41"/>
        <v>-196587.24995235901</v>
      </c>
      <c r="AG38" s="5">
        <f t="shared" si="41"/>
        <v>-196992.18749999948</v>
      </c>
      <c r="AH38" s="5">
        <f t="shared" si="41"/>
        <v>-1196636.335500343</v>
      </c>
      <c r="AI38" s="5">
        <f t="shared" si="41"/>
        <v>4788498.0468750037</v>
      </c>
      <c r="AJ38" s="5">
        <f t="shared" si="41"/>
        <v>-981241.79511028109</v>
      </c>
      <c r="AK38" s="5">
        <f t="shared" si="41"/>
        <v>-993431.60156249709</v>
      </c>
      <c r="AL38" s="5">
        <f t="shared" si="41"/>
        <v>-1005772.8399880378</v>
      </c>
      <c r="AM38" s="5">
        <f t="shared" si="41"/>
        <v>-1018267.3916015591</v>
      </c>
      <c r="AN38" s="5">
        <f t="shared" si="41"/>
        <v>-1030917.1609877385</v>
      </c>
      <c r="AO38" s="5">
        <f t="shared" si="41"/>
        <v>4956275.9236084018</v>
      </c>
      <c r="AP38" s="5">
        <f t="shared" si="41"/>
        <v>-792517.56750932371</v>
      </c>
      <c r="AQ38" s="5">
        <f t="shared" si="41"/>
        <v>-802362.8837260406</v>
      </c>
      <c r="AR38" s="5">
        <f t="shared" si="41"/>
        <v>-812330.50669705647</v>
      </c>
      <c r="AS38" s="5">
        <f t="shared" si="41"/>
        <v>-822421.95581919129</v>
      </c>
      <c r="AT38" s="5">
        <f t="shared" si="41"/>
        <v>-832638.76936448272</v>
      </c>
      <c r="AU38" s="5">
        <f t="shared" si="41"/>
        <v>5157017.4952853294</v>
      </c>
      <c r="AV38" s="5">
        <f t="shared" si="41"/>
        <v>-568969.82573239633</v>
      </c>
      <c r="AW38" s="5">
        <f t="shared" si="41"/>
        <v>-576038.04488835821</v>
      </c>
      <c r="AX38" s="5">
        <f t="shared" si="41"/>
        <v>-583194.07137570612</v>
      </c>
      <c r="AY38" s="5">
        <f t="shared" si="41"/>
        <v>-590438.99601056718</v>
      </c>
      <c r="AZ38" s="5">
        <f t="shared" si="41"/>
        <v>-597773.92316009861</v>
      </c>
      <c r="BA38" s="5">
        <f t="shared" si="41"/>
        <v>5394800.0290891686</v>
      </c>
      <c r="BB38" s="5">
        <f t="shared" si="41"/>
        <v>-306359.13561955048</v>
      </c>
      <c r="BC38" s="5">
        <f t="shared" si="41"/>
        <v>-310164.98509180086</v>
      </c>
      <c r="BD38" s="5">
        <f t="shared" si="41"/>
        <v>-314018.11401003919</v>
      </c>
      <c r="BE38" s="5">
        <f t="shared" si="41"/>
        <v>-317919.10971909581</v>
      </c>
      <c r="BF38" s="5">
        <f t="shared" si="41"/>
        <v>-321868.56686029007</v>
      </c>
      <c r="BG38" s="5">
        <f t="shared" si="41"/>
        <v>5674132.9125379268</v>
      </c>
      <c r="BH38" s="5">
        <f t="shared" si="41"/>
        <v>0</v>
      </c>
      <c r="BI38" s="5">
        <f t="shared" si="41"/>
        <v>0</v>
      </c>
      <c r="BJ38" s="5">
        <f t="shared" si="41"/>
        <v>0</v>
      </c>
      <c r="BK38" s="5">
        <f t="shared" si="41"/>
        <v>0</v>
      </c>
      <c r="BL38" s="5">
        <f t="shared" si="41"/>
        <v>0</v>
      </c>
      <c r="BM38" s="5">
        <f t="shared" si="41"/>
        <v>0</v>
      </c>
      <c r="BN38" s="5">
        <f t="shared" si="41"/>
        <v>0</v>
      </c>
      <c r="BO38" s="5">
        <f t="shared" si="41"/>
        <v>0</v>
      </c>
      <c r="BP38" s="5">
        <f t="shared" si="41"/>
        <v>0</v>
      </c>
      <c r="BQ38" s="5">
        <f t="shared" si="41"/>
        <v>0</v>
      </c>
      <c r="BR38" s="5">
        <f t="shared" si="41"/>
        <v>0</v>
      </c>
      <c r="BS38" s="5">
        <f t="shared" si="41"/>
        <v>0</v>
      </c>
      <c r="BT38" s="5">
        <f t="shared" si="41"/>
        <v>0</v>
      </c>
      <c r="BU38" s="5">
        <f t="shared" si="41"/>
        <v>0</v>
      </c>
      <c r="BV38" s="5">
        <f t="shared" si="41"/>
        <v>0</v>
      </c>
      <c r="BW38" s="5">
        <f t="shared" ref="BW38:CA38" si="42">BW36-BW34</f>
        <v>0</v>
      </c>
      <c r="BX38" s="5">
        <f t="shared" si="42"/>
        <v>0</v>
      </c>
      <c r="BY38" s="5">
        <f t="shared" si="42"/>
        <v>0</v>
      </c>
      <c r="BZ38" s="5">
        <f t="shared" si="42"/>
        <v>0</v>
      </c>
      <c r="CA38" s="5">
        <f t="shared" si="42"/>
        <v>0</v>
      </c>
    </row>
    <row r="39" spans="3:79" x14ac:dyDescent="0.45">
      <c r="C39" t="s">
        <v>275</v>
      </c>
      <c r="E39" t="s">
        <v>173</v>
      </c>
      <c r="F39" s="37">
        <f>XIRR(J38:CA38,J7:CA7)</f>
        <v>9.8124939203262318E-2</v>
      </c>
    </row>
  </sheetData>
  <conditionalFormatting sqref="A1:XFD1048576">
    <cfRule type="expression" dxfId="9" priority="9">
      <formula>AND(A1&lt;&gt;"",A1=FALSE)</formula>
    </cfRule>
    <cfRule type="expression" dxfId="8" priority="10">
      <formula>A1=TRUE</formula>
    </cfRule>
  </conditionalFormatting>
  <conditionalFormatting sqref="J4:AAA4">
    <cfRule type="expression" dxfId="7" priority="7" stopIfTrue="1">
      <formula>AND(J4=0,J4&lt;&gt;"")</formula>
    </cfRule>
    <cfRule type="expression" dxfId="6" priority="8">
      <formula>J4=1</formula>
    </cfRule>
  </conditionalFormatting>
  <conditionalFormatting sqref="J12:AAA12">
    <cfRule type="expression" dxfId="5" priority="5" stopIfTrue="1">
      <formula>AND(J12=0,J12&lt;&gt;"")</formula>
    </cfRule>
    <cfRule type="expression" dxfId="4" priority="6">
      <formula>J12=1</formula>
    </cfRule>
  </conditionalFormatting>
  <conditionalFormatting sqref="J17:AAA17">
    <cfRule type="expression" dxfId="3" priority="3" stopIfTrue="1">
      <formula>AND(J17=0,J17&lt;&gt;"")</formula>
    </cfRule>
    <cfRule type="expression" dxfId="2" priority="4">
      <formula>J17=1</formula>
    </cfRule>
  </conditionalFormatting>
  <conditionalFormatting sqref="J19:AAA19">
    <cfRule type="expression" dxfId="1" priority="1" stopIfTrue="1">
      <formula>AND(J19=0,J19&lt;&gt;"")</formula>
    </cfRule>
    <cfRule type="expression" dxfId="0" priority="2">
      <formula>J19=1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ADCA5-5146-406F-A975-369DFB476B15}">
  <dimension ref="A2:CA18"/>
  <sheetViews>
    <sheetView workbookViewId="0">
      <pane xSplit="8" ySplit="11" topLeftCell="BS12" activePane="bottomRight" state="frozen"/>
      <selection activeCell="B14" sqref="B14"/>
      <selection pane="topRight" activeCell="B14" sqref="B14"/>
      <selection pane="bottomLeft" activeCell="B14" sqref="B14"/>
      <selection pane="bottomRight" activeCell="G24" sqref="G24"/>
    </sheetView>
  </sheetViews>
  <sheetFormatPr defaultColWidth="0" defaultRowHeight="14.25" x14ac:dyDescent="0.45"/>
  <cols>
    <col min="1" max="3" width="1.9296875" customWidth="1"/>
    <col min="4" max="4" width="28.9296875" customWidth="1"/>
    <col min="5" max="7" width="9.06640625" customWidth="1"/>
    <col min="8" max="8" width="14.6640625" customWidth="1"/>
    <col min="9" max="9" width="9.06640625" customWidth="1"/>
    <col min="10" max="79" width="13.73046875" customWidth="1"/>
    <col min="80" max="16384" width="9.06640625" hidden="1"/>
  </cols>
  <sheetData>
    <row r="2" spans="2:79" x14ac:dyDescent="0.45">
      <c r="B2" t="s">
        <v>138</v>
      </c>
      <c r="H2" t="s">
        <v>155</v>
      </c>
    </row>
    <row r="3" spans="2:79" x14ac:dyDescent="0.45">
      <c r="C3" t="s">
        <v>139</v>
      </c>
      <c r="E3" t="s">
        <v>141</v>
      </c>
      <c r="J3" cm="1">
        <f t="array" ref="J3:CA3">_xlfn.SEQUENCE(,70)</f>
        <v>1</v>
      </c>
      <c r="K3">
        <v>2</v>
      </c>
      <c r="L3">
        <v>3</v>
      </c>
      <c r="M3">
        <v>4</v>
      </c>
      <c r="N3">
        <v>5</v>
      </c>
      <c r="O3">
        <v>6</v>
      </c>
      <c r="P3">
        <v>7</v>
      </c>
      <c r="Q3">
        <v>8</v>
      </c>
      <c r="R3">
        <v>9</v>
      </c>
      <c r="S3">
        <v>10</v>
      </c>
      <c r="T3">
        <v>11</v>
      </c>
      <c r="U3">
        <v>12</v>
      </c>
      <c r="V3">
        <v>13</v>
      </c>
      <c r="W3">
        <v>14</v>
      </c>
      <c r="X3">
        <v>15</v>
      </c>
      <c r="Y3">
        <v>16</v>
      </c>
      <c r="Z3">
        <v>17</v>
      </c>
      <c r="AA3">
        <v>18</v>
      </c>
      <c r="AB3">
        <v>19</v>
      </c>
      <c r="AC3">
        <v>20</v>
      </c>
      <c r="AD3">
        <v>21</v>
      </c>
      <c r="AE3">
        <v>22</v>
      </c>
      <c r="AF3">
        <v>23</v>
      </c>
      <c r="AG3">
        <v>24</v>
      </c>
      <c r="AH3">
        <v>25</v>
      </c>
      <c r="AI3">
        <v>26</v>
      </c>
      <c r="AJ3">
        <v>27</v>
      </c>
      <c r="AK3">
        <v>28</v>
      </c>
      <c r="AL3">
        <v>29</v>
      </c>
      <c r="AM3">
        <v>30</v>
      </c>
      <c r="AN3">
        <v>31</v>
      </c>
      <c r="AO3">
        <v>32</v>
      </c>
      <c r="AP3">
        <v>33</v>
      </c>
      <c r="AQ3">
        <v>34</v>
      </c>
      <c r="AR3">
        <v>35</v>
      </c>
      <c r="AS3">
        <v>36</v>
      </c>
      <c r="AT3">
        <v>37</v>
      </c>
      <c r="AU3">
        <v>38</v>
      </c>
      <c r="AV3">
        <v>39</v>
      </c>
      <c r="AW3">
        <v>40</v>
      </c>
      <c r="AX3">
        <v>41</v>
      </c>
      <c r="AY3">
        <v>42</v>
      </c>
      <c r="AZ3">
        <v>43</v>
      </c>
      <c r="BA3">
        <v>44</v>
      </c>
      <c r="BB3">
        <v>45</v>
      </c>
      <c r="BC3">
        <v>46</v>
      </c>
      <c r="BD3">
        <v>47</v>
      </c>
      <c r="BE3">
        <v>48</v>
      </c>
      <c r="BF3">
        <v>49</v>
      </c>
      <c r="BG3">
        <v>50</v>
      </c>
      <c r="BH3">
        <v>51</v>
      </c>
      <c r="BI3">
        <v>52</v>
      </c>
      <c r="BJ3">
        <v>53</v>
      </c>
      <c r="BK3">
        <v>54</v>
      </c>
      <c r="BL3">
        <v>55</v>
      </c>
      <c r="BM3">
        <v>56</v>
      </c>
      <c r="BN3">
        <v>57</v>
      </c>
      <c r="BO3">
        <v>58</v>
      </c>
      <c r="BP3">
        <v>59</v>
      </c>
      <c r="BQ3">
        <v>60</v>
      </c>
      <c r="BR3">
        <v>61</v>
      </c>
      <c r="BS3">
        <v>62</v>
      </c>
      <c r="BT3">
        <v>63</v>
      </c>
      <c r="BU3">
        <v>64</v>
      </c>
      <c r="BV3">
        <v>65</v>
      </c>
      <c r="BW3">
        <v>66</v>
      </c>
      <c r="BX3">
        <v>67</v>
      </c>
      <c r="BY3">
        <v>68</v>
      </c>
      <c r="BZ3">
        <v>69</v>
      </c>
      <c r="CA3">
        <v>70</v>
      </c>
    </row>
    <row r="4" spans="2:79" x14ac:dyDescent="0.45">
      <c r="C4" t="s">
        <v>140</v>
      </c>
      <c r="E4" t="s">
        <v>142</v>
      </c>
      <c r="F4">
        <f>'OFSW Assumptions'!F7</f>
        <v>24</v>
      </c>
      <c r="H4">
        <f>SUM(J4:CA4)</f>
        <v>24</v>
      </c>
      <c r="J4">
        <f>(J3&lt;=$F$4)*1</f>
        <v>1</v>
      </c>
      <c r="K4">
        <f t="shared" ref="K4:BV4" si="0">(K3&lt;=$F$4)*1</f>
        <v>1</v>
      </c>
      <c r="L4">
        <f t="shared" si="0"/>
        <v>1</v>
      </c>
      <c r="M4">
        <f t="shared" si="0"/>
        <v>1</v>
      </c>
      <c r="N4">
        <f t="shared" si="0"/>
        <v>1</v>
      </c>
      <c r="O4">
        <f t="shared" si="0"/>
        <v>1</v>
      </c>
      <c r="P4">
        <f t="shared" si="0"/>
        <v>1</v>
      </c>
      <c r="Q4">
        <f t="shared" si="0"/>
        <v>1</v>
      </c>
      <c r="R4">
        <f t="shared" si="0"/>
        <v>1</v>
      </c>
      <c r="S4">
        <f t="shared" si="0"/>
        <v>1</v>
      </c>
      <c r="T4">
        <f t="shared" si="0"/>
        <v>1</v>
      </c>
      <c r="U4">
        <f t="shared" si="0"/>
        <v>1</v>
      </c>
      <c r="V4">
        <f t="shared" si="0"/>
        <v>1</v>
      </c>
      <c r="W4">
        <f t="shared" si="0"/>
        <v>1</v>
      </c>
      <c r="X4">
        <f t="shared" si="0"/>
        <v>1</v>
      </c>
      <c r="Y4">
        <f t="shared" si="0"/>
        <v>1</v>
      </c>
      <c r="Z4">
        <f t="shared" si="0"/>
        <v>1</v>
      </c>
      <c r="AA4">
        <f t="shared" si="0"/>
        <v>1</v>
      </c>
      <c r="AB4">
        <f t="shared" si="0"/>
        <v>1</v>
      </c>
      <c r="AC4">
        <f t="shared" si="0"/>
        <v>1</v>
      </c>
      <c r="AD4">
        <f t="shared" si="0"/>
        <v>1</v>
      </c>
      <c r="AE4">
        <f t="shared" si="0"/>
        <v>1</v>
      </c>
      <c r="AF4">
        <f t="shared" si="0"/>
        <v>1</v>
      </c>
      <c r="AG4">
        <f t="shared" si="0"/>
        <v>1</v>
      </c>
      <c r="AH4">
        <f t="shared" si="0"/>
        <v>0</v>
      </c>
      <c r="AI4">
        <f t="shared" si="0"/>
        <v>0</v>
      </c>
      <c r="AJ4">
        <f t="shared" si="0"/>
        <v>0</v>
      </c>
      <c r="AK4">
        <f t="shared" si="0"/>
        <v>0</v>
      </c>
      <c r="AL4">
        <f t="shared" si="0"/>
        <v>0</v>
      </c>
      <c r="AM4">
        <f t="shared" si="0"/>
        <v>0</v>
      </c>
      <c r="AN4">
        <f t="shared" si="0"/>
        <v>0</v>
      </c>
      <c r="AO4">
        <f t="shared" si="0"/>
        <v>0</v>
      </c>
      <c r="AP4">
        <f t="shared" si="0"/>
        <v>0</v>
      </c>
      <c r="AQ4">
        <f t="shared" si="0"/>
        <v>0</v>
      </c>
      <c r="AR4">
        <f t="shared" si="0"/>
        <v>0</v>
      </c>
      <c r="AS4">
        <f t="shared" si="0"/>
        <v>0</v>
      </c>
      <c r="AT4">
        <f t="shared" si="0"/>
        <v>0</v>
      </c>
      <c r="AU4">
        <f t="shared" si="0"/>
        <v>0</v>
      </c>
      <c r="AV4">
        <f t="shared" si="0"/>
        <v>0</v>
      </c>
      <c r="AW4">
        <f t="shared" si="0"/>
        <v>0</v>
      </c>
      <c r="AX4">
        <f t="shared" si="0"/>
        <v>0</v>
      </c>
      <c r="AY4">
        <f t="shared" si="0"/>
        <v>0</v>
      </c>
      <c r="AZ4">
        <f t="shared" si="0"/>
        <v>0</v>
      </c>
      <c r="BA4">
        <f t="shared" si="0"/>
        <v>0</v>
      </c>
      <c r="BB4">
        <f t="shared" si="0"/>
        <v>0</v>
      </c>
      <c r="BC4">
        <f t="shared" si="0"/>
        <v>0</v>
      </c>
      <c r="BD4">
        <f t="shared" si="0"/>
        <v>0</v>
      </c>
      <c r="BE4">
        <f t="shared" si="0"/>
        <v>0</v>
      </c>
      <c r="BF4">
        <f t="shared" si="0"/>
        <v>0</v>
      </c>
      <c r="BG4">
        <f t="shared" si="0"/>
        <v>0</v>
      </c>
      <c r="BH4">
        <f t="shared" si="0"/>
        <v>0</v>
      </c>
      <c r="BI4">
        <f t="shared" si="0"/>
        <v>0</v>
      </c>
      <c r="BJ4">
        <f t="shared" si="0"/>
        <v>0</v>
      </c>
      <c r="BK4">
        <f t="shared" si="0"/>
        <v>0</v>
      </c>
      <c r="BL4">
        <f t="shared" si="0"/>
        <v>0</v>
      </c>
      <c r="BM4">
        <f t="shared" si="0"/>
        <v>0</v>
      </c>
      <c r="BN4">
        <f t="shared" si="0"/>
        <v>0</v>
      </c>
      <c r="BO4">
        <f t="shared" si="0"/>
        <v>0</v>
      </c>
      <c r="BP4">
        <f t="shared" si="0"/>
        <v>0</v>
      </c>
      <c r="BQ4">
        <f t="shared" si="0"/>
        <v>0</v>
      </c>
      <c r="BR4">
        <f t="shared" si="0"/>
        <v>0</v>
      </c>
      <c r="BS4">
        <f t="shared" si="0"/>
        <v>0</v>
      </c>
      <c r="BT4">
        <f t="shared" si="0"/>
        <v>0</v>
      </c>
      <c r="BU4">
        <f t="shared" si="0"/>
        <v>0</v>
      </c>
      <c r="BV4">
        <f t="shared" si="0"/>
        <v>0</v>
      </c>
      <c r="BW4">
        <f>(BW3&lt;=$F$4)*1</f>
        <v>0</v>
      </c>
      <c r="BX4">
        <f>(BX3&lt;=$F$4)*1</f>
        <v>0</v>
      </c>
      <c r="BY4">
        <f>(BY3&lt;=$F$4)*1</f>
        <v>0</v>
      </c>
      <c r="BZ4">
        <f>(BZ3&lt;=$F$4)*1</f>
        <v>0</v>
      </c>
      <c r="CA4">
        <f>(CA3&lt;=$F$4)*1</f>
        <v>0</v>
      </c>
    </row>
    <row r="5" spans="2:79" x14ac:dyDescent="0.45">
      <c r="C5" t="s">
        <v>143</v>
      </c>
      <c r="E5" t="s">
        <v>123</v>
      </c>
      <c r="F5">
        <f>'Development Pipeline Assumption'!F12</f>
        <v>1</v>
      </c>
      <c r="G5">
        <f>'Development Pipeline Assumption'!F13</f>
        <v>6</v>
      </c>
      <c r="J5">
        <f>IF(J4,$F$5,$G$5)</f>
        <v>1</v>
      </c>
      <c r="K5">
        <f t="shared" ref="K5:BV5" si="1">IF(K4,$F$5,$G$5)</f>
        <v>1</v>
      </c>
      <c r="L5">
        <f t="shared" si="1"/>
        <v>1</v>
      </c>
      <c r="M5">
        <f t="shared" si="1"/>
        <v>1</v>
      </c>
      <c r="N5">
        <f t="shared" si="1"/>
        <v>1</v>
      </c>
      <c r="O5">
        <f t="shared" si="1"/>
        <v>1</v>
      </c>
      <c r="P5">
        <f t="shared" si="1"/>
        <v>1</v>
      </c>
      <c r="Q5">
        <f t="shared" si="1"/>
        <v>1</v>
      </c>
      <c r="R5">
        <f t="shared" si="1"/>
        <v>1</v>
      </c>
      <c r="S5">
        <f t="shared" si="1"/>
        <v>1</v>
      </c>
      <c r="T5">
        <f t="shared" si="1"/>
        <v>1</v>
      </c>
      <c r="U5">
        <f t="shared" si="1"/>
        <v>1</v>
      </c>
      <c r="V5">
        <f t="shared" si="1"/>
        <v>1</v>
      </c>
      <c r="W5">
        <f t="shared" si="1"/>
        <v>1</v>
      </c>
      <c r="X5">
        <f t="shared" si="1"/>
        <v>1</v>
      </c>
      <c r="Y5">
        <f t="shared" si="1"/>
        <v>1</v>
      </c>
      <c r="Z5">
        <f t="shared" si="1"/>
        <v>1</v>
      </c>
      <c r="AA5">
        <f t="shared" si="1"/>
        <v>1</v>
      </c>
      <c r="AB5">
        <f t="shared" si="1"/>
        <v>1</v>
      </c>
      <c r="AC5">
        <f t="shared" si="1"/>
        <v>1</v>
      </c>
      <c r="AD5">
        <f t="shared" si="1"/>
        <v>1</v>
      </c>
      <c r="AE5">
        <f t="shared" si="1"/>
        <v>1</v>
      </c>
      <c r="AF5">
        <f t="shared" si="1"/>
        <v>1</v>
      </c>
      <c r="AG5">
        <f t="shared" si="1"/>
        <v>1</v>
      </c>
      <c r="AH5">
        <f t="shared" si="1"/>
        <v>6</v>
      </c>
      <c r="AI5">
        <f t="shared" si="1"/>
        <v>6</v>
      </c>
      <c r="AJ5">
        <f t="shared" si="1"/>
        <v>6</v>
      </c>
      <c r="AK5">
        <f t="shared" si="1"/>
        <v>6</v>
      </c>
      <c r="AL5">
        <f t="shared" si="1"/>
        <v>6</v>
      </c>
      <c r="AM5">
        <f t="shared" si="1"/>
        <v>6</v>
      </c>
      <c r="AN5">
        <f t="shared" si="1"/>
        <v>6</v>
      </c>
      <c r="AO5">
        <f t="shared" si="1"/>
        <v>6</v>
      </c>
      <c r="AP5">
        <f t="shared" si="1"/>
        <v>6</v>
      </c>
      <c r="AQ5">
        <f t="shared" si="1"/>
        <v>6</v>
      </c>
      <c r="AR5">
        <f t="shared" si="1"/>
        <v>6</v>
      </c>
      <c r="AS5">
        <f t="shared" si="1"/>
        <v>6</v>
      </c>
      <c r="AT5">
        <f t="shared" si="1"/>
        <v>6</v>
      </c>
      <c r="AU5">
        <f t="shared" si="1"/>
        <v>6</v>
      </c>
      <c r="AV5">
        <f t="shared" si="1"/>
        <v>6</v>
      </c>
      <c r="AW5">
        <f t="shared" si="1"/>
        <v>6</v>
      </c>
      <c r="AX5">
        <f t="shared" si="1"/>
        <v>6</v>
      </c>
      <c r="AY5">
        <f t="shared" si="1"/>
        <v>6</v>
      </c>
      <c r="AZ5">
        <f t="shared" si="1"/>
        <v>6</v>
      </c>
      <c r="BA5">
        <f t="shared" si="1"/>
        <v>6</v>
      </c>
      <c r="BB5">
        <f t="shared" si="1"/>
        <v>6</v>
      </c>
      <c r="BC5">
        <f t="shared" si="1"/>
        <v>6</v>
      </c>
      <c r="BD5">
        <f t="shared" si="1"/>
        <v>6</v>
      </c>
      <c r="BE5">
        <f t="shared" si="1"/>
        <v>6</v>
      </c>
      <c r="BF5">
        <f t="shared" si="1"/>
        <v>6</v>
      </c>
      <c r="BG5">
        <f t="shared" si="1"/>
        <v>6</v>
      </c>
      <c r="BH5">
        <f t="shared" si="1"/>
        <v>6</v>
      </c>
      <c r="BI5">
        <f t="shared" si="1"/>
        <v>6</v>
      </c>
      <c r="BJ5">
        <f t="shared" si="1"/>
        <v>6</v>
      </c>
      <c r="BK5">
        <f t="shared" si="1"/>
        <v>6</v>
      </c>
      <c r="BL5">
        <f t="shared" si="1"/>
        <v>6</v>
      </c>
      <c r="BM5">
        <f t="shared" si="1"/>
        <v>6</v>
      </c>
      <c r="BN5">
        <f t="shared" si="1"/>
        <v>6</v>
      </c>
      <c r="BO5">
        <f t="shared" si="1"/>
        <v>6</v>
      </c>
      <c r="BP5">
        <f t="shared" si="1"/>
        <v>6</v>
      </c>
      <c r="BQ5">
        <f t="shared" si="1"/>
        <v>6</v>
      </c>
      <c r="BR5">
        <f t="shared" si="1"/>
        <v>6</v>
      </c>
      <c r="BS5">
        <f t="shared" si="1"/>
        <v>6</v>
      </c>
      <c r="BT5">
        <f t="shared" si="1"/>
        <v>6</v>
      </c>
      <c r="BU5">
        <f t="shared" si="1"/>
        <v>6</v>
      </c>
      <c r="BV5">
        <f t="shared" si="1"/>
        <v>6</v>
      </c>
      <c r="BW5">
        <f>IF(BW4,$F$5,$G$5)</f>
        <v>6</v>
      </c>
      <c r="BX5">
        <f>IF(BX4,$F$5,$G$5)</f>
        <v>6</v>
      </c>
      <c r="BY5">
        <f>IF(BY4,$F$5,$G$5)</f>
        <v>6</v>
      </c>
      <c r="BZ5">
        <f>IF(BZ4,$F$5,$G$5)</f>
        <v>6</v>
      </c>
      <c r="CA5">
        <f>IF(CA4,$F$5,$G$5)</f>
        <v>6</v>
      </c>
    </row>
    <row r="6" spans="2:79" x14ac:dyDescent="0.45">
      <c r="C6" t="s">
        <v>144</v>
      </c>
      <c r="J6" s="1">
        <f>I7+1</f>
        <v>44927</v>
      </c>
      <c r="K6" s="1">
        <f t="shared" ref="K6:BV6" si="2">J7+1</f>
        <v>44958</v>
      </c>
      <c r="L6" s="1">
        <f t="shared" si="2"/>
        <v>44986</v>
      </c>
      <c r="M6" s="1">
        <f t="shared" si="2"/>
        <v>45017</v>
      </c>
      <c r="N6" s="1">
        <f t="shared" si="2"/>
        <v>45047</v>
      </c>
      <c r="O6" s="1">
        <f t="shared" si="2"/>
        <v>45078</v>
      </c>
      <c r="P6" s="1">
        <f t="shared" si="2"/>
        <v>45108</v>
      </c>
      <c r="Q6" s="1">
        <f t="shared" si="2"/>
        <v>45139</v>
      </c>
      <c r="R6" s="1">
        <f t="shared" si="2"/>
        <v>45170</v>
      </c>
      <c r="S6" s="1">
        <f t="shared" si="2"/>
        <v>45200</v>
      </c>
      <c r="T6" s="1">
        <f t="shared" si="2"/>
        <v>45231</v>
      </c>
      <c r="U6" s="1">
        <f t="shared" si="2"/>
        <v>45261</v>
      </c>
      <c r="V6" s="1">
        <f t="shared" si="2"/>
        <v>45292</v>
      </c>
      <c r="W6" s="1">
        <f t="shared" si="2"/>
        <v>45323</v>
      </c>
      <c r="X6" s="1">
        <f t="shared" si="2"/>
        <v>45352</v>
      </c>
      <c r="Y6" s="1">
        <f t="shared" si="2"/>
        <v>45383</v>
      </c>
      <c r="Z6" s="1">
        <f t="shared" si="2"/>
        <v>45413</v>
      </c>
      <c r="AA6" s="1">
        <f t="shared" si="2"/>
        <v>45444</v>
      </c>
      <c r="AB6" s="1">
        <f t="shared" si="2"/>
        <v>45474</v>
      </c>
      <c r="AC6" s="1">
        <f t="shared" si="2"/>
        <v>45505</v>
      </c>
      <c r="AD6" s="1">
        <f t="shared" si="2"/>
        <v>45536</v>
      </c>
      <c r="AE6" s="1">
        <f t="shared" si="2"/>
        <v>45566</v>
      </c>
      <c r="AF6" s="1">
        <f t="shared" si="2"/>
        <v>45597</v>
      </c>
      <c r="AG6" s="1">
        <f t="shared" si="2"/>
        <v>45627</v>
      </c>
      <c r="AH6" s="1">
        <f t="shared" si="2"/>
        <v>45658</v>
      </c>
      <c r="AI6" s="1">
        <f t="shared" si="2"/>
        <v>45839</v>
      </c>
      <c r="AJ6" s="1">
        <f t="shared" si="2"/>
        <v>46023</v>
      </c>
      <c r="AK6" s="1">
        <f t="shared" si="2"/>
        <v>46204</v>
      </c>
      <c r="AL6" s="1">
        <f t="shared" si="2"/>
        <v>46388</v>
      </c>
      <c r="AM6" s="1">
        <f t="shared" si="2"/>
        <v>46569</v>
      </c>
      <c r="AN6" s="1">
        <f t="shared" si="2"/>
        <v>46753</v>
      </c>
      <c r="AO6" s="1">
        <f t="shared" si="2"/>
        <v>46935</v>
      </c>
      <c r="AP6" s="1">
        <f t="shared" si="2"/>
        <v>47119</v>
      </c>
      <c r="AQ6" s="1">
        <f t="shared" si="2"/>
        <v>47300</v>
      </c>
      <c r="AR6" s="1">
        <f t="shared" si="2"/>
        <v>47484</v>
      </c>
      <c r="AS6" s="1">
        <f t="shared" si="2"/>
        <v>47665</v>
      </c>
      <c r="AT6" s="1">
        <f t="shared" si="2"/>
        <v>47849</v>
      </c>
      <c r="AU6" s="1">
        <f t="shared" si="2"/>
        <v>48030</v>
      </c>
      <c r="AV6" s="1">
        <f t="shared" si="2"/>
        <v>48214</v>
      </c>
      <c r="AW6" s="1">
        <f t="shared" si="2"/>
        <v>48396</v>
      </c>
      <c r="AX6" s="1">
        <f t="shared" si="2"/>
        <v>48580</v>
      </c>
      <c r="AY6" s="1">
        <f t="shared" si="2"/>
        <v>48761</v>
      </c>
      <c r="AZ6" s="1">
        <f t="shared" si="2"/>
        <v>48945</v>
      </c>
      <c r="BA6" s="1">
        <f t="shared" si="2"/>
        <v>49126</v>
      </c>
      <c r="BB6" s="1">
        <f t="shared" si="2"/>
        <v>49310</v>
      </c>
      <c r="BC6" s="1">
        <f t="shared" si="2"/>
        <v>49491</v>
      </c>
      <c r="BD6" s="1">
        <f t="shared" si="2"/>
        <v>49675</v>
      </c>
      <c r="BE6" s="1">
        <f t="shared" si="2"/>
        <v>49857</v>
      </c>
      <c r="BF6" s="1">
        <f t="shared" si="2"/>
        <v>50041</v>
      </c>
      <c r="BG6" s="1">
        <f t="shared" si="2"/>
        <v>50222</v>
      </c>
      <c r="BH6" s="1">
        <f t="shared" si="2"/>
        <v>50406</v>
      </c>
      <c r="BI6" s="1">
        <f t="shared" si="2"/>
        <v>50587</v>
      </c>
      <c r="BJ6" s="1">
        <f t="shared" si="2"/>
        <v>50771</v>
      </c>
      <c r="BK6" s="1">
        <f t="shared" si="2"/>
        <v>50952</v>
      </c>
      <c r="BL6" s="1">
        <f t="shared" si="2"/>
        <v>51136</v>
      </c>
      <c r="BM6" s="1">
        <f t="shared" si="2"/>
        <v>51318</v>
      </c>
      <c r="BN6" s="1">
        <f t="shared" si="2"/>
        <v>51502</v>
      </c>
      <c r="BO6" s="1">
        <f t="shared" si="2"/>
        <v>51683</v>
      </c>
      <c r="BP6" s="1">
        <f t="shared" si="2"/>
        <v>51867</v>
      </c>
      <c r="BQ6" s="1">
        <f t="shared" si="2"/>
        <v>52048</v>
      </c>
      <c r="BR6" s="1">
        <f t="shared" si="2"/>
        <v>52232</v>
      </c>
      <c r="BS6" s="1">
        <f t="shared" si="2"/>
        <v>52413</v>
      </c>
      <c r="BT6" s="1">
        <f t="shared" si="2"/>
        <v>52597</v>
      </c>
      <c r="BU6" s="1">
        <f t="shared" si="2"/>
        <v>52779</v>
      </c>
      <c r="BV6" s="1">
        <f t="shared" si="2"/>
        <v>52963</v>
      </c>
      <c r="BW6" s="1">
        <f>BV7+1</f>
        <v>53144</v>
      </c>
      <c r="BX6" s="1">
        <f>BW7+1</f>
        <v>53328</v>
      </c>
      <c r="BY6" s="1">
        <f>BX7+1</f>
        <v>53509</v>
      </c>
      <c r="BZ6" s="1">
        <f>BY7+1</f>
        <v>53693</v>
      </c>
      <c r="CA6" s="1">
        <f>BZ7+1</f>
        <v>53874</v>
      </c>
    </row>
    <row r="7" spans="2:79" x14ac:dyDescent="0.45">
      <c r="C7" t="s">
        <v>145</v>
      </c>
      <c r="I7" s="1">
        <f>'Development Pipeline Assumption'!F6-1</f>
        <v>44926</v>
      </c>
      <c r="J7" s="1">
        <f>EDATE(J6,J5)-1</f>
        <v>44957</v>
      </c>
      <c r="K7" s="1">
        <f t="shared" ref="K7:BV7" si="3">EDATE(K6,K5)-1</f>
        <v>44985</v>
      </c>
      <c r="L7" s="1">
        <f t="shared" si="3"/>
        <v>45016</v>
      </c>
      <c r="M7" s="1">
        <f t="shared" si="3"/>
        <v>45046</v>
      </c>
      <c r="N7" s="1">
        <f t="shared" si="3"/>
        <v>45077</v>
      </c>
      <c r="O7" s="1">
        <f t="shared" si="3"/>
        <v>45107</v>
      </c>
      <c r="P7" s="1">
        <f t="shared" si="3"/>
        <v>45138</v>
      </c>
      <c r="Q7" s="1">
        <f t="shared" si="3"/>
        <v>45169</v>
      </c>
      <c r="R7" s="1">
        <f t="shared" si="3"/>
        <v>45199</v>
      </c>
      <c r="S7" s="1">
        <f t="shared" si="3"/>
        <v>45230</v>
      </c>
      <c r="T7" s="1">
        <f t="shared" si="3"/>
        <v>45260</v>
      </c>
      <c r="U7" s="1">
        <f t="shared" si="3"/>
        <v>45291</v>
      </c>
      <c r="V7" s="1">
        <f t="shared" si="3"/>
        <v>45322</v>
      </c>
      <c r="W7" s="1">
        <f t="shared" si="3"/>
        <v>45351</v>
      </c>
      <c r="X7" s="1">
        <f t="shared" si="3"/>
        <v>45382</v>
      </c>
      <c r="Y7" s="1">
        <f t="shared" si="3"/>
        <v>45412</v>
      </c>
      <c r="Z7" s="1">
        <f t="shared" si="3"/>
        <v>45443</v>
      </c>
      <c r="AA7" s="1">
        <f t="shared" si="3"/>
        <v>45473</v>
      </c>
      <c r="AB7" s="1">
        <f t="shared" si="3"/>
        <v>45504</v>
      </c>
      <c r="AC7" s="1">
        <f t="shared" si="3"/>
        <v>45535</v>
      </c>
      <c r="AD7" s="1">
        <f t="shared" si="3"/>
        <v>45565</v>
      </c>
      <c r="AE7" s="1">
        <f t="shared" si="3"/>
        <v>45596</v>
      </c>
      <c r="AF7" s="1">
        <f t="shared" si="3"/>
        <v>45626</v>
      </c>
      <c r="AG7" s="1">
        <f t="shared" si="3"/>
        <v>45657</v>
      </c>
      <c r="AH7" s="1">
        <f t="shared" si="3"/>
        <v>45838</v>
      </c>
      <c r="AI7" s="1">
        <f t="shared" si="3"/>
        <v>46022</v>
      </c>
      <c r="AJ7" s="1">
        <f t="shared" si="3"/>
        <v>46203</v>
      </c>
      <c r="AK7" s="1">
        <f t="shared" si="3"/>
        <v>46387</v>
      </c>
      <c r="AL7" s="1">
        <f t="shared" si="3"/>
        <v>46568</v>
      </c>
      <c r="AM7" s="1">
        <f t="shared" si="3"/>
        <v>46752</v>
      </c>
      <c r="AN7" s="1">
        <f t="shared" si="3"/>
        <v>46934</v>
      </c>
      <c r="AO7" s="1">
        <f t="shared" si="3"/>
        <v>47118</v>
      </c>
      <c r="AP7" s="1">
        <f t="shared" si="3"/>
        <v>47299</v>
      </c>
      <c r="AQ7" s="1">
        <f t="shared" si="3"/>
        <v>47483</v>
      </c>
      <c r="AR7" s="1">
        <f t="shared" si="3"/>
        <v>47664</v>
      </c>
      <c r="AS7" s="1">
        <f t="shared" si="3"/>
        <v>47848</v>
      </c>
      <c r="AT7" s="1">
        <f t="shared" si="3"/>
        <v>48029</v>
      </c>
      <c r="AU7" s="1">
        <f t="shared" si="3"/>
        <v>48213</v>
      </c>
      <c r="AV7" s="1">
        <f t="shared" si="3"/>
        <v>48395</v>
      </c>
      <c r="AW7" s="1">
        <f t="shared" si="3"/>
        <v>48579</v>
      </c>
      <c r="AX7" s="1">
        <f t="shared" si="3"/>
        <v>48760</v>
      </c>
      <c r="AY7" s="1">
        <f t="shared" si="3"/>
        <v>48944</v>
      </c>
      <c r="AZ7" s="1">
        <f t="shared" si="3"/>
        <v>49125</v>
      </c>
      <c r="BA7" s="1">
        <f t="shared" si="3"/>
        <v>49309</v>
      </c>
      <c r="BB7" s="1">
        <f t="shared" si="3"/>
        <v>49490</v>
      </c>
      <c r="BC7" s="1">
        <f t="shared" si="3"/>
        <v>49674</v>
      </c>
      <c r="BD7" s="1">
        <f t="shared" si="3"/>
        <v>49856</v>
      </c>
      <c r="BE7" s="1">
        <f t="shared" si="3"/>
        <v>50040</v>
      </c>
      <c r="BF7" s="1">
        <f t="shared" si="3"/>
        <v>50221</v>
      </c>
      <c r="BG7" s="1">
        <f t="shared" si="3"/>
        <v>50405</v>
      </c>
      <c r="BH7" s="1">
        <f t="shared" si="3"/>
        <v>50586</v>
      </c>
      <c r="BI7" s="1">
        <f t="shared" si="3"/>
        <v>50770</v>
      </c>
      <c r="BJ7" s="1">
        <f t="shared" si="3"/>
        <v>50951</v>
      </c>
      <c r="BK7" s="1">
        <f t="shared" si="3"/>
        <v>51135</v>
      </c>
      <c r="BL7" s="1">
        <f t="shared" si="3"/>
        <v>51317</v>
      </c>
      <c r="BM7" s="1">
        <f t="shared" si="3"/>
        <v>51501</v>
      </c>
      <c r="BN7" s="1">
        <f t="shared" si="3"/>
        <v>51682</v>
      </c>
      <c r="BO7" s="1">
        <f t="shared" si="3"/>
        <v>51866</v>
      </c>
      <c r="BP7" s="1">
        <f t="shared" si="3"/>
        <v>52047</v>
      </c>
      <c r="BQ7" s="1">
        <f t="shared" si="3"/>
        <v>52231</v>
      </c>
      <c r="BR7" s="1">
        <f t="shared" si="3"/>
        <v>52412</v>
      </c>
      <c r="BS7" s="1">
        <f t="shared" si="3"/>
        <v>52596</v>
      </c>
      <c r="BT7" s="1">
        <f t="shared" si="3"/>
        <v>52778</v>
      </c>
      <c r="BU7" s="1">
        <f t="shared" si="3"/>
        <v>52962</v>
      </c>
      <c r="BV7" s="1">
        <f t="shared" si="3"/>
        <v>53143</v>
      </c>
      <c r="BW7" s="1">
        <f>EDATE(BW6,BW5)-1</f>
        <v>53327</v>
      </c>
      <c r="BX7" s="1">
        <f>EDATE(BX6,BX5)-1</f>
        <v>53508</v>
      </c>
      <c r="BY7" s="1">
        <f>EDATE(BY6,BY5)-1</f>
        <v>53692</v>
      </c>
      <c r="BZ7" s="1">
        <f>EDATE(BZ6,BZ5)-1</f>
        <v>53873</v>
      </c>
      <c r="CA7" s="1">
        <f>EDATE(CA6,CA5)-1</f>
        <v>54057</v>
      </c>
    </row>
    <row r="8" spans="2:79" x14ac:dyDescent="0.45">
      <c r="C8" t="s">
        <v>146</v>
      </c>
      <c r="E8" t="s">
        <v>147</v>
      </c>
      <c r="J8">
        <f>(J7-J6+1)</f>
        <v>31</v>
      </c>
      <c r="K8">
        <f t="shared" ref="K8:BV8" si="4">(K7-K6+1)</f>
        <v>28</v>
      </c>
      <c r="L8">
        <f t="shared" si="4"/>
        <v>31</v>
      </c>
      <c r="M8">
        <f t="shared" si="4"/>
        <v>30</v>
      </c>
      <c r="N8">
        <f t="shared" si="4"/>
        <v>31</v>
      </c>
      <c r="O8">
        <f t="shared" si="4"/>
        <v>30</v>
      </c>
      <c r="P8">
        <f t="shared" si="4"/>
        <v>31</v>
      </c>
      <c r="Q8">
        <f t="shared" si="4"/>
        <v>31</v>
      </c>
      <c r="R8">
        <f t="shared" si="4"/>
        <v>30</v>
      </c>
      <c r="S8">
        <f t="shared" si="4"/>
        <v>31</v>
      </c>
      <c r="T8">
        <f t="shared" si="4"/>
        <v>30</v>
      </c>
      <c r="U8">
        <f t="shared" si="4"/>
        <v>31</v>
      </c>
      <c r="V8">
        <f t="shared" si="4"/>
        <v>31</v>
      </c>
      <c r="W8">
        <f t="shared" si="4"/>
        <v>29</v>
      </c>
      <c r="X8">
        <f t="shared" si="4"/>
        <v>31</v>
      </c>
      <c r="Y8">
        <f t="shared" si="4"/>
        <v>30</v>
      </c>
      <c r="Z8">
        <f t="shared" si="4"/>
        <v>31</v>
      </c>
      <c r="AA8">
        <f t="shared" si="4"/>
        <v>30</v>
      </c>
      <c r="AB8">
        <f t="shared" si="4"/>
        <v>31</v>
      </c>
      <c r="AC8">
        <f t="shared" si="4"/>
        <v>31</v>
      </c>
      <c r="AD8">
        <f t="shared" si="4"/>
        <v>30</v>
      </c>
      <c r="AE8">
        <f t="shared" si="4"/>
        <v>31</v>
      </c>
      <c r="AF8">
        <f t="shared" si="4"/>
        <v>30</v>
      </c>
      <c r="AG8">
        <f t="shared" si="4"/>
        <v>31</v>
      </c>
      <c r="AH8">
        <f t="shared" si="4"/>
        <v>181</v>
      </c>
      <c r="AI8">
        <f t="shared" si="4"/>
        <v>184</v>
      </c>
      <c r="AJ8">
        <f t="shared" si="4"/>
        <v>181</v>
      </c>
      <c r="AK8">
        <f t="shared" si="4"/>
        <v>184</v>
      </c>
      <c r="AL8">
        <f t="shared" si="4"/>
        <v>181</v>
      </c>
      <c r="AM8">
        <f t="shared" si="4"/>
        <v>184</v>
      </c>
      <c r="AN8">
        <f t="shared" si="4"/>
        <v>182</v>
      </c>
      <c r="AO8">
        <f t="shared" si="4"/>
        <v>184</v>
      </c>
      <c r="AP8">
        <f t="shared" si="4"/>
        <v>181</v>
      </c>
      <c r="AQ8">
        <f t="shared" si="4"/>
        <v>184</v>
      </c>
      <c r="AR8">
        <f t="shared" si="4"/>
        <v>181</v>
      </c>
      <c r="AS8">
        <f t="shared" si="4"/>
        <v>184</v>
      </c>
      <c r="AT8">
        <f t="shared" si="4"/>
        <v>181</v>
      </c>
      <c r="AU8">
        <f t="shared" si="4"/>
        <v>184</v>
      </c>
      <c r="AV8">
        <f t="shared" si="4"/>
        <v>182</v>
      </c>
      <c r="AW8">
        <f t="shared" si="4"/>
        <v>184</v>
      </c>
      <c r="AX8">
        <f t="shared" si="4"/>
        <v>181</v>
      </c>
      <c r="AY8">
        <f t="shared" si="4"/>
        <v>184</v>
      </c>
      <c r="AZ8">
        <f t="shared" si="4"/>
        <v>181</v>
      </c>
      <c r="BA8">
        <f t="shared" si="4"/>
        <v>184</v>
      </c>
      <c r="BB8">
        <f t="shared" si="4"/>
        <v>181</v>
      </c>
      <c r="BC8">
        <f t="shared" si="4"/>
        <v>184</v>
      </c>
      <c r="BD8">
        <f t="shared" si="4"/>
        <v>182</v>
      </c>
      <c r="BE8">
        <f t="shared" si="4"/>
        <v>184</v>
      </c>
      <c r="BF8">
        <f t="shared" si="4"/>
        <v>181</v>
      </c>
      <c r="BG8">
        <f t="shared" si="4"/>
        <v>184</v>
      </c>
      <c r="BH8">
        <f t="shared" si="4"/>
        <v>181</v>
      </c>
      <c r="BI8">
        <f t="shared" si="4"/>
        <v>184</v>
      </c>
      <c r="BJ8">
        <f t="shared" si="4"/>
        <v>181</v>
      </c>
      <c r="BK8">
        <f t="shared" si="4"/>
        <v>184</v>
      </c>
      <c r="BL8">
        <f t="shared" si="4"/>
        <v>182</v>
      </c>
      <c r="BM8">
        <f t="shared" si="4"/>
        <v>184</v>
      </c>
      <c r="BN8">
        <f t="shared" si="4"/>
        <v>181</v>
      </c>
      <c r="BO8">
        <f t="shared" si="4"/>
        <v>184</v>
      </c>
      <c r="BP8">
        <f t="shared" si="4"/>
        <v>181</v>
      </c>
      <c r="BQ8">
        <f t="shared" si="4"/>
        <v>184</v>
      </c>
      <c r="BR8">
        <f t="shared" si="4"/>
        <v>181</v>
      </c>
      <c r="BS8">
        <f t="shared" si="4"/>
        <v>184</v>
      </c>
      <c r="BT8">
        <f t="shared" si="4"/>
        <v>182</v>
      </c>
      <c r="BU8">
        <f t="shared" si="4"/>
        <v>184</v>
      </c>
      <c r="BV8">
        <f t="shared" si="4"/>
        <v>181</v>
      </c>
      <c r="BW8">
        <f>(BW7-BW6+1)</f>
        <v>184</v>
      </c>
      <c r="BX8">
        <f>(BX7-BX6+1)</f>
        <v>181</v>
      </c>
      <c r="BY8">
        <f>(BY7-BY6+1)</f>
        <v>184</v>
      </c>
      <c r="BZ8">
        <f>(BZ7-BZ6+1)</f>
        <v>181</v>
      </c>
      <c r="CA8">
        <f>(CA7-CA6+1)</f>
        <v>184</v>
      </c>
    </row>
    <row r="9" spans="2:79" x14ac:dyDescent="0.45">
      <c r="C9" t="s">
        <v>148</v>
      </c>
      <c r="E9" t="s">
        <v>149</v>
      </c>
      <c r="J9">
        <f>J8*24</f>
        <v>744</v>
      </c>
      <c r="K9">
        <f t="shared" ref="K9:BV9" si="5">K8*24</f>
        <v>672</v>
      </c>
      <c r="L9">
        <f t="shared" si="5"/>
        <v>744</v>
      </c>
      <c r="M9">
        <f t="shared" si="5"/>
        <v>720</v>
      </c>
      <c r="N9">
        <f t="shared" si="5"/>
        <v>744</v>
      </c>
      <c r="O9">
        <f t="shared" si="5"/>
        <v>720</v>
      </c>
      <c r="P9">
        <f t="shared" si="5"/>
        <v>744</v>
      </c>
      <c r="Q9">
        <f t="shared" si="5"/>
        <v>744</v>
      </c>
      <c r="R9">
        <f t="shared" si="5"/>
        <v>720</v>
      </c>
      <c r="S9">
        <f t="shared" si="5"/>
        <v>744</v>
      </c>
      <c r="T9">
        <f t="shared" si="5"/>
        <v>720</v>
      </c>
      <c r="U9">
        <f t="shared" si="5"/>
        <v>744</v>
      </c>
      <c r="V9">
        <f t="shared" si="5"/>
        <v>744</v>
      </c>
      <c r="W9">
        <f t="shared" si="5"/>
        <v>696</v>
      </c>
      <c r="X9">
        <f t="shared" si="5"/>
        <v>744</v>
      </c>
      <c r="Y9">
        <f t="shared" si="5"/>
        <v>720</v>
      </c>
      <c r="Z9">
        <f t="shared" si="5"/>
        <v>744</v>
      </c>
      <c r="AA9">
        <f t="shared" si="5"/>
        <v>720</v>
      </c>
      <c r="AB9">
        <f t="shared" si="5"/>
        <v>744</v>
      </c>
      <c r="AC9">
        <f t="shared" si="5"/>
        <v>744</v>
      </c>
      <c r="AD9">
        <f t="shared" si="5"/>
        <v>720</v>
      </c>
      <c r="AE9">
        <f t="shared" si="5"/>
        <v>744</v>
      </c>
      <c r="AF9">
        <f t="shared" si="5"/>
        <v>720</v>
      </c>
      <c r="AG9">
        <f t="shared" si="5"/>
        <v>744</v>
      </c>
      <c r="AH9">
        <f t="shared" si="5"/>
        <v>4344</v>
      </c>
      <c r="AI9">
        <f t="shared" si="5"/>
        <v>4416</v>
      </c>
      <c r="AJ9">
        <f t="shared" si="5"/>
        <v>4344</v>
      </c>
      <c r="AK9">
        <f t="shared" si="5"/>
        <v>4416</v>
      </c>
      <c r="AL9">
        <f t="shared" si="5"/>
        <v>4344</v>
      </c>
      <c r="AM9">
        <f t="shared" si="5"/>
        <v>4416</v>
      </c>
      <c r="AN9">
        <f t="shared" si="5"/>
        <v>4368</v>
      </c>
      <c r="AO9">
        <f t="shared" si="5"/>
        <v>4416</v>
      </c>
      <c r="AP9">
        <f t="shared" si="5"/>
        <v>4344</v>
      </c>
      <c r="AQ9">
        <f t="shared" si="5"/>
        <v>4416</v>
      </c>
      <c r="AR9">
        <f t="shared" si="5"/>
        <v>4344</v>
      </c>
      <c r="AS9">
        <f t="shared" si="5"/>
        <v>4416</v>
      </c>
      <c r="AT9">
        <f t="shared" si="5"/>
        <v>4344</v>
      </c>
      <c r="AU9">
        <f t="shared" si="5"/>
        <v>4416</v>
      </c>
      <c r="AV9">
        <f t="shared" si="5"/>
        <v>4368</v>
      </c>
      <c r="AW9">
        <f t="shared" si="5"/>
        <v>4416</v>
      </c>
      <c r="AX9">
        <f t="shared" si="5"/>
        <v>4344</v>
      </c>
      <c r="AY9">
        <f t="shared" si="5"/>
        <v>4416</v>
      </c>
      <c r="AZ9">
        <f t="shared" si="5"/>
        <v>4344</v>
      </c>
      <c r="BA9">
        <f t="shared" si="5"/>
        <v>4416</v>
      </c>
      <c r="BB9">
        <f t="shared" si="5"/>
        <v>4344</v>
      </c>
      <c r="BC9">
        <f t="shared" si="5"/>
        <v>4416</v>
      </c>
      <c r="BD9">
        <f t="shared" si="5"/>
        <v>4368</v>
      </c>
      <c r="BE9">
        <f t="shared" si="5"/>
        <v>4416</v>
      </c>
      <c r="BF9">
        <f t="shared" si="5"/>
        <v>4344</v>
      </c>
      <c r="BG9">
        <f t="shared" si="5"/>
        <v>4416</v>
      </c>
      <c r="BH9">
        <f t="shared" si="5"/>
        <v>4344</v>
      </c>
      <c r="BI9">
        <f t="shared" si="5"/>
        <v>4416</v>
      </c>
      <c r="BJ9">
        <f t="shared" si="5"/>
        <v>4344</v>
      </c>
      <c r="BK9">
        <f t="shared" si="5"/>
        <v>4416</v>
      </c>
      <c r="BL9">
        <f t="shared" si="5"/>
        <v>4368</v>
      </c>
      <c r="BM9">
        <f t="shared" si="5"/>
        <v>4416</v>
      </c>
      <c r="BN9">
        <f t="shared" si="5"/>
        <v>4344</v>
      </c>
      <c r="BO9">
        <f t="shared" si="5"/>
        <v>4416</v>
      </c>
      <c r="BP9">
        <f t="shared" si="5"/>
        <v>4344</v>
      </c>
      <c r="BQ9">
        <f t="shared" si="5"/>
        <v>4416</v>
      </c>
      <c r="BR9">
        <f t="shared" si="5"/>
        <v>4344</v>
      </c>
      <c r="BS9">
        <f t="shared" si="5"/>
        <v>4416</v>
      </c>
      <c r="BT9">
        <f t="shared" si="5"/>
        <v>4368</v>
      </c>
      <c r="BU9">
        <f t="shared" si="5"/>
        <v>4416</v>
      </c>
      <c r="BV9">
        <f t="shared" si="5"/>
        <v>4344</v>
      </c>
      <c r="BW9">
        <f>BW8*24</f>
        <v>4416</v>
      </c>
      <c r="BX9">
        <f>BX8*24</f>
        <v>4344</v>
      </c>
      <c r="BY9">
        <f>BY8*24</f>
        <v>4416</v>
      </c>
      <c r="BZ9">
        <f>BZ8*24</f>
        <v>4344</v>
      </c>
      <c r="CA9">
        <f>CA8*24</f>
        <v>4416</v>
      </c>
    </row>
    <row r="10" spans="2:79" x14ac:dyDescent="0.45">
      <c r="C10" t="s">
        <v>150</v>
      </c>
      <c r="E10" t="s">
        <v>151</v>
      </c>
      <c r="J10">
        <f>I10+NOT(J4)</f>
        <v>0</v>
      </c>
      <c r="K10">
        <f t="shared" ref="K10:BV10" si="6">J10+NOT(K4)</f>
        <v>0</v>
      </c>
      <c r="L10">
        <f t="shared" si="6"/>
        <v>0</v>
      </c>
      <c r="M10">
        <f t="shared" si="6"/>
        <v>0</v>
      </c>
      <c r="N10">
        <f t="shared" si="6"/>
        <v>0</v>
      </c>
      <c r="O10">
        <f t="shared" si="6"/>
        <v>0</v>
      </c>
      <c r="P10">
        <f t="shared" si="6"/>
        <v>0</v>
      </c>
      <c r="Q10">
        <f t="shared" si="6"/>
        <v>0</v>
      </c>
      <c r="R10">
        <f t="shared" si="6"/>
        <v>0</v>
      </c>
      <c r="S10">
        <f t="shared" si="6"/>
        <v>0</v>
      </c>
      <c r="T10">
        <f t="shared" si="6"/>
        <v>0</v>
      </c>
      <c r="U10">
        <f t="shared" si="6"/>
        <v>0</v>
      </c>
      <c r="V10">
        <f t="shared" si="6"/>
        <v>0</v>
      </c>
      <c r="W10">
        <f t="shared" si="6"/>
        <v>0</v>
      </c>
      <c r="X10">
        <f t="shared" si="6"/>
        <v>0</v>
      </c>
      <c r="Y10">
        <f t="shared" si="6"/>
        <v>0</v>
      </c>
      <c r="Z10">
        <f t="shared" si="6"/>
        <v>0</v>
      </c>
      <c r="AA10">
        <f t="shared" si="6"/>
        <v>0</v>
      </c>
      <c r="AB10">
        <f t="shared" si="6"/>
        <v>0</v>
      </c>
      <c r="AC10">
        <f t="shared" si="6"/>
        <v>0</v>
      </c>
      <c r="AD10">
        <f t="shared" si="6"/>
        <v>0</v>
      </c>
      <c r="AE10">
        <f t="shared" si="6"/>
        <v>0</v>
      </c>
      <c r="AF10">
        <f t="shared" si="6"/>
        <v>0</v>
      </c>
      <c r="AG10">
        <f t="shared" si="6"/>
        <v>0</v>
      </c>
      <c r="AH10">
        <f t="shared" si="6"/>
        <v>1</v>
      </c>
      <c r="AI10">
        <f t="shared" si="6"/>
        <v>2</v>
      </c>
      <c r="AJ10">
        <f t="shared" si="6"/>
        <v>3</v>
      </c>
      <c r="AK10">
        <f t="shared" si="6"/>
        <v>4</v>
      </c>
      <c r="AL10">
        <f t="shared" si="6"/>
        <v>5</v>
      </c>
      <c r="AM10">
        <f t="shared" si="6"/>
        <v>6</v>
      </c>
      <c r="AN10">
        <f t="shared" si="6"/>
        <v>7</v>
      </c>
      <c r="AO10">
        <f t="shared" si="6"/>
        <v>8</v>
      </c>
      <c r="AP10">
        <f t="shared" si="6"/>
        <v>9</v>
      </c>
      <c r="AQ10">
        <f t="shared" si="6"/>
        <v>10</v>
      </c>
      <c r="AR10">
        <f t="shared" si="6"/>
        <v>11</v>
      </c>
      <c r="AS10">
        <f t="shared" si="6"/>
        <v>12</v>
      </c>
      <c r="AT10">
        <f t="shared" si="6"/>
        <v>13</v>
      </c>
      <c r="AU10">
        <f t="shared" si="6"/>
        <v>14</v>
      </c>
      <c r="AV10">
        <f t="shared" si="6"/>
        <v>15</v>
      </c>
      <c r="AW10">
        <f t="shared" si="6"/>
        <v>16</v>
      </c>
      <c r="AX10">
        <f t="shared" si="6"/>
        <v>17</v>
      </c>
      <c r="AY10">
        <f t="shared" si="6"/>
        <v>18</v>
      </c>
      <c r="AZ10">
        <f t="shared" si="6"/>
        <v>19</v>
      </c>
      <c r="BA10">
        <f t="shared" si="6"/>
        <v>20</v>
      </c>
      <c r="BB10">
        <f t="shared" si="6"/>
        <v>21</v>
      </c>
      <c r="BC10">
        <f t="shared" si="6"/>
        <v>22</v>
      </c>
      <c r="BD10">
        <f t="shared" si="6"/>
        <v>23</v>
      </c>
      <c r="BE10">
        <f t="shared" si="6"/>
        <v>24</v>
      </c>
      <c r="BF10">
        <f t="shared" si="6"/>
        <v>25</v>
      </c>
      <c r="BG10">
        <f t="shared" si="6"/>
        <v>26</v>
      </c>
      <c r="BH10">
        <f t="shared" si="6"/>
        <v>27</v>
      </c>
      <c r="BI10">
        <f t="shared" si="6"/>
        <v>28</v>
      </c>
      <c r="BJ10">
        <f t="shared" si="6"/>
        <v>29</v>
      </c>
      <c r="BK10">
        <f t="shared" si="6"/>
        <v>30</v>
      </c>
      <c r="BL10">
        <f t="shared" si="6"/>
        <v>31</v>
      </c>
      <c r="BM10">
        <f t="shared" si="6"/>
        <v>32</v>
      </c>
      <c r="BN10">
        <f t="shared" si="6"/>
        <v>33</v>
      </c>
      <c r="BO10">
        <f t="shared" si="6"/>
        <v>34</v>
      </c>
      <c r="BP10">
        <f t="shared" si="6"/>
        <v>35</v>
      </c>
      <c r="BQ10">
        <f t="shared" si="6"/>
        <v>36</v>
      </c>
      <c r="BR10">
        <f t="shared" si="6"/>
        <v>37</v>
      </c>
      <c r="BS10">
        <f t="shared" si="6"/>
        <v>38</v>
      </c>
      <c r="BT10">
        <f t="shared" si="6"/>
        <v>39</v>
      </c>
      <c r="BU10">
        <f t="shared" si="6"/>
        <v>40</v>
      </c>
      <c r="BV10">
        <f t="shared" si="6"/>
        <v>41</v>
      </c>
      <c r="BW10">
        <f>BV10+NOT(BW4)</f>
        <v>42</v>
      </c>
      <c r="BX10">
        <f>BW10+NOT(BX4)</f>
        <v>43</v>
      </c>
      <c r="BY10">
        <f>BX10+NOT(BY4)</f>
        <v>44</v>
      </c>
      <c r="BZ10">
        <f>BY10+NOT(BZ4)</f>
        <v>45</v>
      </c>
      <c r="CA10">
        <f>BZ10+NOT(CA4)</f>
        <v>46</v>
      </c>
    </row>
    <row r="11" spans="2:79" x14ac:dyDescent="0.45">
      <c r="C11" t="s">
        <v>152</v>
      </c>
      <c r="E11" t="s">
        <v>153</v>
      </c>
      <c r="J11">
        <f>ROUNDUP(J10/2,0)</f>
        <v>0</v>
      </c>
      <c r="K11">
        <f t="shared" ref="K11:BV11" si="7">ROUNDUP(K10/2,0)</f>
        <v>0</v>
      </c>
      <c r="L11">
        <f t="shared" si="7"/>
        <v>0</v>
      </c>
      <c r="M11">
        <f t="shared" si="7"/>
        <v>0</v>
      </c>
      <c r="N11">
        <f t="shared" si="7"/>
        <v>0</v>
      </c>
      <c r="O11">
        <f t="shared" si="7"/>
        <v>0</v>
      </c>
      <c r="P11">
        <f t="shared" si="7"/>
        <v>0</v>
      </c>
      <c r="Q11">
        <f t="shared" si="7"/>
        <v>0</v>
      </c>
      <c r="R11">
        <f t="shared" si="7"/>
        <v>0</v>
      </c>
      <c r="S11">
        <f t="shared" si="7"/>
        <v>0</v>
      </c>
      <c r="T11">
        <f t="shared" si="7"/>
        <v>0</v>
      </c>
      <c r="U11">
        <f t="shared" si="7"/>
        <v>0</v>
      </c>
      <c r="V11">
        <f t="shared" si="7"/>
        <v>0</v>
      </c>
      <c r="W11">
        <f t="shared" si="7"/>
        <v>0</v>
      </c>
      <c r="X11">
        <f t="shared" si="7"/>
        <v>0</v>
      </c>
      <c r="Y11">
        <f t="shared" si="7"/>
        <v>0</v>
      </c>
      <c r="Z11">
        <f t="shared" si="7"/>
        <v>0</v>
      </c>
      <c r="AA11">
        <f t="shared" si="7"/>
        <v>0</v>
      </c>
      <c r="AB11">
        <f t="shared" si="7"/>
        <v>0</v>
      </c>
      <c r="AC11">
        <f t="shared" si="7"/>
        <v>0</v>
      </c>
      <c r="AD11">
        <f t="shared" si="7"/>
        <v>0</v>
      </c>
      <c r="AE11">
        <f t="shared" si="7"/>
        <v>0</v>
      </c>
      <c r="AF11">
        <f t="shared" si="7"/>
        <v>0</v>
      </c>
      <c r="AG11">
        <f t="shared" si="7"/>
        <v>0</v>
      </c>
      <c r="AH11">
        <f t="shared" si="7"/>
        <v>1</v>
      </c>
      <c r="AI11">
        <f t="shared" si="7"/>
        <v>1</v>
      </c>
      <c r="AJ11">
        <f t="shared" si="7"/>
        <v>2</v>
      </c>
      <c r="AK11">
        <f t="shared" si="7"/>
        <v>2</v>
      </c>
      <c r="AL11">
        <f t="shared" si="7"/>
        <v>3</v>
      </c>
      <c r="AM11">
        <f t="shared" si="7"/>
        <v>3</v>
      </c>
      <c r="AN11">
        <f t="shared" si="7"/>
        <v>4</v>
      </c>
      <c r="AO11">
        <f t="shared" si="7"/>
        <v>4</v>
      </c>
      <c r="AP11">
        <f t="shared" si="7"/>
        <v>5</v>
      </c>
      <c r="AQ11">
        <f t="shared" si="7"/>
        <v>5</v>
      </c>
      <c r="AR11">
        <f t="shared" si="7"/>
        <v>6</v>
      </c>
      <c r="AS11">
        <f t="shared" si="7"/>
        <v>6</v>
      </c>
      <c r="AT11">
        <f t="shared" si="7"/>
        <v>7</v>
      </c>
      <c r="AU11">
        <f t="shared" si="7"/>
        <v>7</v>
      </c>
      <c r="AV11">
        <f t="shared" si="7"/>
        <v>8</v>
      </c>
      <c r="AW11">
        <f t="shared" si="7"/>
        <v>8</v>
      </c>
      <c r="AX11">
        <f t="shared" si="7"/>
        <v>9</v>
      </c>
      <c r="AY11">
        <f t="shared" si="7"/>
        <v>9</v>
      </c>
      <c r="AZ11">
        <f t="shared" si="7"/>
        <v>10</v>
      </c>
      <c r="BA11">
        <f t="shared" si="7"/>
        <v>10</v>
      </c>
      <c r="BB11">
        <f t="shared" si="7"/>
        <v>11</v>
      </c>
      <c r="BC11">
        <f t="shared" si="7"/>
        <v>11</v>
      </c>
      <c r="BD11">
        <f t="shared" si="7"/>
        <v>12</v>
      </c>
      <c r="BE11">
        <f t="shared" si="7"/>
        <v>12</v>
      </c>
      <c r="BF11">
        <f t="shared" si="7"/>
        <v>13</v>
      </c>
      <c r="BG11">
        <f t="shared" si="7"/>
        <v>13</v>
      </c>
      <c r="BH11">
        <f t="shared" si="7"/>
        <v>14</v>
      </c>
      <c r="BI11">
        <f t="shared" si="7"/>
        <v>14</v>
      </c>
      <c r="BJ11">
        <f t="shared" si="7"/>
        <v>15</v>
      </c>
      <c r="BK11">
        <f t="shared" si="7"/>
        <v>15</v>
      </c>
      <c r="BL11">
        <f t="shared" si="7"/>
        <v>16</v>
      </c>
      <c r="BM11">
        <f t="shared" si="7"/>
        <v>16</v>
      </c>
      <c r="BN11">
        <f t="shared" si="7"/>
        <v>17</v>
      </c>
      <c r="BO11">
        <f t="shared" si="7"/>
        <v>17</v>
      </c>
      <c r="BP11">
        <f t="shared" si="7"/>
        <v>18</v>
      </c>
      <c r="BQ11">
        <f t="shared" si="7"/>
        <v>18</v>
      </c>
      <c r="BR11">
        <f t="shared" si="7"/>
        <v>19</v>
      </c>
      <c r="BS11">
        <f t="shared" si="7"/>
        <v>19</v>
      </c>
      <c r="BT11">
        <f t="shared" si="7"/>
        <v>20</v>
      </c>
      <c r="BU11">
        <f t="shared" si="7"/>
        <v>20</v>
      </c>
      <c r="BV11">
        <f t="shared" si="7"/>
        <v>21</v>
      </c>
      <c r="BW11">
        <f>ROUNDUP(BW10/2,0)</f>
        <v>21</v>
      </c>
      <c r="BX11">
        <f>ROUNDUP(BX10/2,0)</f>
        <v>22</v>
      </c>
      <c r="BY11">
        <f>ROUNDUP(BY10/2,0)</f>
        <v>22</v>
      </c>
      <c r="BZ11">
        <f>ROUNDUP(BZ10/2,0)</f>
        <v>23</v>
      </c>
      <c r="CA11">
        <f>ROUNDUP(CA10/2,0)</f>
        <v>23</v>
      </c>
    </row>
    <row r="12" spans="2:79" x14ac:dyDescent="0.45">
      <c r="C12" t="s">
        <v>154</v>
      </c>
      <c r="E12" t="s">
        <v>142</v>
      </c>
      <c r="F12" s="1">
        <f>'Development Pipeline Assumption'!F8</f>
        <v>45658</v>
      </c>
      <c r="G12" s="1">
        <f>'Development Pipeline Assumption'!F10</f>
        <v>51136</v>
      </c>
      <c r="H12">
        <f>SUM(J12:CA12)</f>
        <v>30</v>
      </c>
      <c r="J12">
        <f>AND(J6&gt;=$F$12,J6&lt;$G$12)*1</f>
        <v>0</v>
      </c>
      <c r="K12">
        <f t="shared" ref="K12:BV12" si="8">AND(K6&gt;=$F$12,K6&lt;$G$12)*1</f>
        <v>0</v>
      </c>
      <c r="L12">
        <f t="shared" si="8"/>
        <v>0</v>
      </c>
      <c r="M12">
        <f t="shared" si="8"/>
        <v>0</v>
      </c>
      <c r="N12">
        <f t="shared" si="8"/>
        <v>0</v>
      </c>
      <c r="O12">
        <f t="shared" si="8"/>
        <v>0</v>
      </c>
      <c r="P12">
        <f t="shared" si="8"/>
        <v>0</v>
      </c>
      <c r="Q12">
        <f t="shared" si="8"/>
        <v>0</v>
      </c>
      <c r="R12">
        <f t="shared" si="8"/>
        <v>0</v>
      </c>
      <c r="S12">
        <f t="shared" si="8"/>
        <v>0</v>
      </c>
      <c r="T12">
        <f t="shared" si="8"/>
        <v>0</v>
      </c>
      <c r="U12">
        <f t="shared" si="8"/>
        <v>0</v>
      </c>
      <c r="V12">
        <f t="shared" si="8"/>
        <v>0</v>
      </c>
      <c r="W12">
        <f t="shared" si="8"/>
        <v>0</v>
      </c>
      <c r="X12">
        <f t="shared" si="8"/>
        <v>0</v>
      </c>
      <c r="Y12">
        <f t="shared" si="8"/>
        <v>0</v>
      </c>
      <c r="Z12">
        <f t="shared" si="8"/>
        <v>0</v>
      </c>
      <c r="AA12">
        <f t="shared" si="8"/>
        <v>0</v>
      </c>
      <c r="AB12">
        <f t="shared" si="8"/>
        <v>0</v>
      </c>
      <c r="AC12">
        <f t="shared" si="8"/>
        <v>0</v>
      </c>
      <c r="AD12">
        <f t="shared" si="8"/>
        <v>0</v>
      </c>
      <c r="AE12">
        <f t="shared" si="8"/>
        <v>0</v>
      </c>
      <c r="AF12">
        <f t="shared" si="8"/>
        <v>0</v>
      </c>
      <c r="AG12">
        <f t="shared" si="8"/>
        <v>0</v>
      </c>
      <c r="AH12">
        <f t="shared" si="8"/>
        <v>1</v>
      </c>
      <c r="AI12">
        <f t="shared" si="8"/>
        <v>1</v>
      </c>
      <c r="AJ12">
        <f t="shared" si="8"/>
        <v>1</v>
      </c>
      <c r="AK12">
        <f t="shared" si="8"/>
        <v>1</v>
      </c>
      <c r="AL12">
        <f t="shared" si="8"/>
        <v>1</v>
      </c>
      <c r="AM12">
        <f t="shared" si="8"/>
        <v>1</v>
      </c>
      <c r="AN12">
        <f t="shared" si="8"/>
        <v>1</v>
      </c>
      <c r="AO12">
        <f t="shared" si="8"/>
        <v>1</v>
      </c>
      <c r="AP12">
        <f t="shared" si="8"/>
        <v>1</v>
      </c>
      <c r="AQ12">
        <f t="shared" si="8"/>
        <v>1</v>
      </c>
      <c r="AR12">
        <f t="shared" si="8"/>
        <v>1</v>
      </c>
      <c r="AS12">
        <f t="shared" si="8"/>
        <v>1</v>
      </c>
      <c r="AT12">
        <f t="shared" si="8"/>
        <v>1</v>
      </c>
      <c r="AU12">
        <f t="shared" si="8"/>
        <v>1</v>
      </c>
      <c r="AV12">
        <f t="shared" si="8"/>
        <v>1</v>
      </c>
      <c r="AW12">
        <f t="shared" si="8"/>
        <v>1</v>
      </c>
      <c r="AX12">
        <f t="shared" si="8"/>
        <v>1</v>
      </c>
      <c r="AY12">
        <f t="shared" si="8"/>
        <v>1</v>
      </c>
      <c r="AZ12">
        <f t="shared" si="8"/>
        <v>1</v>
      </c>
      <c r="BA12">
        <f t="shared" si="8"/>
        <v>1</v>
      </c>
      <c r="BB12">
        <f t="shared" si="8"/>
        <v>1</v>
      </c>
      <c r="BC12">
        <f t="shared" si="8"/>
        <v>1</v>
      </c>
      <c r="BD12">
        <f t="shared" si="8"/>
        <v>1</v>
      </c>
      <c r="BE12">
        <f t="shared" si="8"/>
        <v>1</v>
      </c>
      <c r="BF12">
        <f t="shared" si="8"/>
        <v>1</v>
      </c>
      <c r="BG12">
        <f t="shared" si="8"/>
        <v>1</v>
      </c>
      <c r="BH12">
        <f t="shared" si="8"/>
        <v>1</v>
      </c>
      <c r="BI12">
        <f t="shared" si="8"/>
        <v>1</v>
      </c>
      <c r="BJ12">
        <f t="shared" si="8"/>
        <v>1</v>
      </c>
      <c r="BK12">
        <f t="shared" si="8"/>
        <v>1</v>
      </c>
      <c r="BL12">
        <f t="shared" si="8"/>
        <v>0</v>
      </c>
      <c r="BM12">
        <f t="shared" si="8"/>
        <v>0</v>
      </c>
      <c r="BN12">
        <f t="shared" si="8"/>
        <v>0</v>
      </c>
      <c r="BO12">
        <f t="shared" si="8"/>
        <v>0</v>
      </c>
      <c r="BP12">
        <f t="shared" si="8"/>
        <v>0</v>
      </c>
      <c r="BQ12">
        <f t="shared" si="8"/>
        <v>0</v>
      </c>
      <c r="BR12">
        <f t="shared" si="8"/>
        <v>0</v>
      </c>
      <c r="BS12">
        <f t="shared" si="8"/>
        <v>0</v>
      </c>
      <c r="BT12">
        <f t="shared" si="8"/>
        <v>0</v>
      </c>
      <c r="BU12">
        <f t="shared" si="8"/>
        <v>0</v>
      </c>
      <c r="BV12">
        <f t="shared" si="8"/>
        <v>0</v>
      </c>
      <c r="BW12">
        <f>AND(BW6&gt;=$F$12,BW6&lt;$G$12)*1</f>
        <v>0</v>
      </c>
      <c r="BX12">
        <f>AND(BX6&gt;=$F$12,BX6&lt;$G$12)*1</f>
        <v>0</v>
      </c>
      <c r="BY12">
        <f>AND(BY6&gt;=$F$12,BY6&lt;$G$12)*1</f>
        <v>0</v>
      </c>
      <c r="BZ12">
        <f>AND(BZ6&gt;=$F$12,BZ6&lt;$G$12)*1</f>
        <v>0</v>
      </c>
      <c r="CA12">
        <f>AND(CA6&gt;=$F$12,CA6&lt;$G$12)*1</f>
        <v>0</v>
      </c>
    </row>
    <row r="14" spans="2:79" x14ac:dyDescent="0.45">
      <c r="B14" t="s">
        <v>295</v>
      </c>
      <c r="H14" s="5">
        <f ca="1">SUM(J14:CA14)</f>
        <v>711905942.44434071</v>
      </c>
      <c r="I14" s="5"/>
      <c r="J14" s="5">
        <f ca="1">'OFSW FM'!J125</f>
        <v>-17474578.883162335</v>
      </c>
      <c r="K14" s="5">
        <f ca="1">'OFSW FM'!K125</f>
        <v>-5243054.7907571197</v>
      </c>
      <c r="L14" s="5">
        <f ca="1">'OFSW FM'!L125</f>
        <v>-5256958.6320617609</v>
      </c>
      <c r="M14" s="5">
        <f ca="1">'OFSW FM'!M125</f>
        <v>-5270899.3443911634</v>
      </c>
      <c r="N14" s="5">
        <f ca="1">'OFSW FM'!N125</f>
        <v>-5284877.025522083</v>
      </c>
      <c r="O14" s="5">
        <f ca="1">'OFSW FM'!O125</f>
        <v>-5298891.7734905668</v>
      </c>
      <c r="P14" s="5">
        <f ca="1">'OFSW FM'!P125</f>
        <v>-5312943.6865926273</v>
      </c>
      <c r="Q14" s="5">
        <f ca="1">'OFSW FM'!Q125</f>
        <v>-5327032.8633849621</v>
      </c>
      <c r="R14" s="5">
        <f ca="1">'OFSW FM'!R125</f>
        <v>-5341159.4026856162</v>
      </c>
      <c r="S14" s="5">
        <f ca="1">'OFSW FM'!S125</f>
        <v>-5355323.4035746865</v>
      </c>
      <c r="T14" s="5">
        <f ca="1">'OFSW FM'!T125</f>
        <v>-5369524.9653950185</v>
      </c>
      <c r="U14" s="5">
        <f ca="1">'OFSW FM'!U125</f>
        <v>-5383764.1877529025</v>
      </c>
      <c r="V14" s="5">
        <f ca="1">'OFSW FM'!V125</f>
        <v>-4375829.4617505409</v>
      </c>
      <c r="W14" s="5">
        <f ca="1">'OFSW FM'!W125</f>
        <v>-4387433.5438821279</v>
      </c>
      <c r="X14" s="5">
        <f ca="1">'OFSW FM'!X125</f>
        <v>-4399068.3984017335</v>
      </c>
      <c r="Y14" s="5">
        <f ca="1">'OFSW FM'!Y125</f>
        <v>-4410734.1069133952</v>
      </c>
      <c r="Z14" s="5">
        <f ca="1">'OFSW FM'!Z125</f>
        <v>-4422430.7512375377</v>
      </c>
      <c r="AA14" s="5">
        <f ca="1">'OFSW FM'!AA125</f>
        <v>-4434158.4134115763</v>
      </c>
      <c r="AB14" s="5">
        <f ca="1">'OFSW FM'!AB125</f>
        <v>-4445917.1756904647</v>
      </c>
      <c r="AC14" s="5">
        <f ca="1">'OFSW FM'!AC125</f>
        <v>-4457707.1205472983</v>
      </c>
      <c r="AD14" s="5">
        <f ca="1">'OFSW FM'!AD125</f>
        <v>-4469528.330673866</v>
      </c>
      <c r="AE14" s="5">
        <f ca="1">'OFSW FM'!AE125</f>
        <v>-4481380.8889812566</v>
      </c>
      <c r="AF14" s="5">
        <f ca="1">'OFSW FM'!AF125</f>
        <v>-4493264.8786004148</v>
      </c>
      <c r="AG14" s="5">
        <f ca="1">'OFSW FM'!AG125</f>
        <v>-4505180.3828827478</v>
      </c>
      <c r="AH14" s="5">
        <f ca="1">'OFSW FM'!AH125</f>
        <v>14652674.385825079</v>
      </c>
      <c r="AI14" s="5">
        <f ca="1">'OFSW FM'!AI125</f>
        <v>15240751.960076883</v>
      </c>
      <c r="AJ14" s="5">
        <f ca="1">'OFSW FM'!AJ125</f>
        <v>14914712.912137371</v>
      </c>
      <c r="AK14" s="5">
        <f ca="1">'OFSW FM'!AK125</f>
        <v>15515332.425745472</v>
      </c>
      <c r="AL14" s="5">
        <f ca="1">'OFSW FM'!AL125</f>
        <v>15183302.401607472</v>
      </c>
      <c r="AM14" s="5">
        <f ca="1">'OFSW FM'!AM125</f>
        <v>15796777.403055772</v>
      </c>
      <c r="AN14" s="5">
        <f ca="1">'OFSW FM'!AN125</f>
        <v>15571330.219894808</v>
      </c>
      <c r="AO14" s="5">
        <f ca="1">'OFSW FM'!AO125</f>
        <v>16085258.50479883</v>
      </c>
      <c r="AP14" s="5">
        <f ca="1">'OFSW FM'!AP125</f>
        <v>15740793.460688841</v>
      </c>
      <c r="AQ14" s="5">
        <f ca="1">'OFSW FM'!AQ125</f>
        <v>16380951.634085469</v>
      </c>
      <c r="AR14" s="5">
        <f ca="1">'OFSW FM'!AR125</f>
        <v>16030034.963872738</v>
      </c>
      <c r="AS14" s="5">
        <f ca="1">'OFSW FM'!AS125</f>
        <v>16684037.09160427</v>
      </c>
      <c r="AT14" s="5">
        <f ca="1">'OFSW FM'!AT125</f>
        <v>16326507.504636217</v>
      </c>
      <c r="AU14" s="5">
        <f ca="1">'OFSW FM'!AU125</f>
        <v>16994699.685561039</v>
      </c>
      <c r="AV14" s="5">
        <f ca="1">'OFSW FM'!AV125</f>
        <v>16751827.801132869</v>
      </c>
      <c r="AW14" s="5">
        <f ca="1">'OFSW FM'!AW125</f>
        <v>17313128.844366729</v>
      </c>
      <c r="AX14" s="5">
        <f ca="1">'OFSW FM'!AX125</f>
        <v>16941873.322058417</v>
      </c>
      <c r="AY14" s="5">
        <f ca="1">'OFSW FM'!AY125</f>
        <v>17639518.732142568</v>
      </c>
      <c r="AZ14" s="5">
        <f ca="1">'OFSW FM'!AZ125</f>
        <v>17261141.821776547</v>
      </c>
      <c r="BA14" s="5">
        <f ca="1">'OFSW FM'!BA125</f>
        <v>17974068.367112793</v>
      </c>
      <c r="BB14" s="5">
        <f ca="1">'OFSW FM'!BB125</f>
        <v>50194357.369148046</v>
      </c>
      <c r="BC14" s="5">
        <f ca="1">'OFSW FM'!BC125</f>
        <v>51644355.271510988</v>
      </c>
      <c r="BD14" s="5">
        <f ca="1">'OFSW FM'!BD125</f>
        <v>50893979.983793095</v>
      </c>
      <c r="BE14" s="5">
        <f ca="1">'OFSW FM'!BE125</f>
        <v>51978071.256248049</v>
      </c>
      <c r="BF14" s="5">
        <f ca="1">'OFSW FM'!BF125</f>
        <v>50841252.695355453</v>
      </c>
      <c r="BG14" s="5">
        <f ca="1">'OFSW FM'!BG125</f>
        <v>52309774.961633064</v>
      </c>
      <c r="BH14" s="5">
        <f ca="1">'OFSW FM'!BH125</f>
        <v>51161588.215131544</v>
      </c>
      <c r="BI14" s="5">
        <f ca="1">'OFSW FM'!BI125</f>
        <v>52639312.528892487</v>
      </c>
      <c r="BJ14" s="5">
        <f ca="1">'OFSW FM'!BJ125</f>
        <v>51479643.914925948</v>
      </c>
      <c r="BK14" s="5">
        <f ca="1">'OFSW FM'!BK125</f>
        <v>52966525.217265591</v>
      </c>
      <c r="BL14" s="5">
        <f ca="1">'OFSW FM'!BL125</f>
        <v>0</v>
      </c>
      <c r="BM14" s="5">
        <f ca="1">'OFSW FM'!BM125</f>
        <v>0</v>
      </c>
      <c r="BN14" s="5">
        <f ca="1">'OFSW FM'!BN125</f>
        <v>0</v>
      </c>
      <c r="BO14" s="5">
        <f ca="1">'OFSW FM'!BO125</f>
        <v>0</v>
      </c>
      <c r="BP14" s="5">
        <f ca="1">'OFSW FM'!BP125</f>
        <v>0</v>
      </c>
      <c r="BQ14" s="5">
        <f ca="1">'OFSW FM'!BQ125</f>
        <v>0</v>
      </c>
      <c r="BR14" s="5">
        <f ca="1">'OFSW FM'!BR125</f>
        <v>0</v>
      </c>
      <c r="BS14" s="5">
        <f ca="1">'OFSW FM'!BS125</f>
        <v>0</v>
      </c>
      <c r="BT14" s="5">
        <f ca="1">'OFSW FM'!BT125</f>
        <v>0</v>
      </c>
      <c r="BU14" s="5">
        <f ca="1">'OFSW FM'!BU125</f>
        <v>0</v>
      </c>
      <c r="BV14" s="5">
        <f ca="1">'OFSW FM'!BV125</f>
        <v>0</v>
      </c>
      <c r="BW14" s="5">
        <f ca="1">'OFSW FM'!BW125</f>
        <v>0</v>
      </c>
      <c r="BX14" s="5">
        <f ca="1">'OFSW FM'!BX125</f>
        <v>0</v>
      </c>
      <c r="BY14" s="5">
        <f ca="1">'OFSW FM'!BY125</f>
        <v>0</v>
      </c>
      <c r="BZ14" s="5">
        <f ca="1">'OFSW FM'!BZ125</f>
        <v>0</v>
      </c>
      <c r="CA14" s="5">
        <f ca="1">'OFSW FM'!CA125</f>
        <v>0</v>
      </c>
    </row>
    <row r="15" spans="2:79" x14ac:dyDescent="0.45">
      <c r="B15" t="s">
        <v>296</v>
      </c>
      <c r="H15" s="5">
        <f>SUM(J15:CA15)</f>
        <v>6765610.5843519764</v>
      </c>
      <c r="I15" s="5"/>
      <c r="J15" s="5">
        <f>'Development FM'!J38</f>
        <v>-1E-4</v>
      </c>
      <c r="K15" s="5">
        <f>'Development FM'!K38</f>
        <v>-188273.2341497145</v>
      </c>
      <c r="L15" s="5">
        <f>'Development FM'!L38</f>
        <v>-188661.04618605669</v>
      </c>
      <c r="M15" s="5">
        <f>'Development FM'!M38</f>
        <v>-189049.6570516972</v>
      </c>
      <c r="N15" s="5">
        <f>'Development FM'!N38</f>
        <v>-189439.06839209361</v>
      </c>
      <c r="O15" s="5">
        <f>'Development FM'!O38</f>
        <v>-189829.28185609286</v>
      </c>
      <c r="P15" s="5">
        <f>'Development FM'!P38</f>
        <v>-190220.29909593822</v>
      </c>
      <c r="Q15" s="5">
        <f>'Development FM'!Q38</f>
        <v>-190612.1217672764</v>
      </c>
      <c r="R15" s="5">
        <f>'Development FM'!R38</f>
        <v>-191004.75152916432</v>
      </c>
      <c r="S15" s="5">
        <f>'Development FM'!S38</f>
        <v>-191398.19004407641</v>
      </c>
      <c r="T15" s="5">
        <f>'Development FM'!T38</f>
        <v>-191792.43897791143</v>
      </c>
      <c r="U15" s="5">
        <f>'Development FM'!U38</f>
        <v>-192187.49999999974</v>
      </c>
      <c r="V15" s="5">
        <f>'Development FM'!V38</f>
        <v>-192583.37478311014</v>
      </c>
      <c r="W15" s="5">
        <f>'Development FM'!W38</f>
        <v>-192980.06500345713</v>
      </c>
      <c r="X15" s="5">
        <f>'Development FM'!X38</f>
        <v>-193377.57234070788</v>
      </c>
      <c r="Y15" s="5">
        <f>'Development FM'!Y38</f>
        <v>-193775.89847798939</v>
      </c>
      <c r="Z15" s="5">
        <f>'Development FM'!Z38</f>
        <v>-194175.04510189575</v>
      </c>
      <c r="AA15" s="5">
        <f>'Development FM'!AA38</f>
        <v>-194575.01390249495</v>
      </c>
      <c r="AB15" s="5">
        <f>'Development FM'!AB38</f>
        <v>-194975.80657333648</v>
      </c>
      <c r="AC15" s="5">
        <f>'Development FM'!AC38</f>
        <v>-195377.42481145807</v>
      </c>
      <c r="AD15" s="5">
        <f>'Development FM'!AD38</f>
        <v>-195779.87031739319</v>
      </c>
      <c r="AE15" s="5">
        <f>'Development FM'!AE38</f>
        <v>-196183.14479517806</v>
      </c>
      <c r="AF15" s="5">
        <f>'Development FM'!AF38</f>
        <v>-196587.24995235901</v>
      </c>
      <c r="AG15" s="5">
        <f>'Development FM'!AG38</f>
        <v>-196992.18749999948</v>
      </c>
      <c r="AH15" s="5">
        <f>'Development FM'!AH38</f>
        <v>-1196636.335500343</v>
      </c>
      <c r="AI15" s="5">
        <f>'Development FM'!AI38</f>
        <v>4788498.0468750037</v>
      </c>
      <c r="AJ15" s="5">
        <f>'Development FM'!AJ38</f>
        <v>-981241.79511028109</v>
      </c>
      <c r="AK15" s="5">
        <f>'Development FM'!AK38</f>
        <v>-993431.60156249709</v>
      </c>
      <c r="AL15" s="5">
        <f>'Development FM'!AL38</f>
        <v>-1005772.8399880378</v>
      </c>
      <c r="AM15" s="5">
        <f>'Development FM'!AM38</f>
        <v>-1018267.3916015591</v>
      </c>
      <c r="AN15" s="5">
        <f>'Development FM'!AN38</f>
        <v>-1030917.1609877385</v>
      </c>
      <c r="AO15" s="5">
        <f>'Development FM'!AO38</f>
        <v>4956275.9236084018</v>
      </c>
      <c r="AP15" s="5">
        <f>'Development FM'!AP38</f>
        <v>-792517.56750932371</v>
      </c>
      <c r="AQ15" s="5">
        <f>'Development FM'!AQ38</f>
        <v>-802362.8837260406</v>
      </c>
      <c r="AR15" s="5">
        <f>'Development FM'!AR38</f>
        <v>-812330.50669705647</v>
      </c>
      <c r="AS15" s="5">
        <f>'Development FM'!AS38</f>
        <v>-822421.95581919129</v>
      </c>
      <c r="AT15" s="5">
        <f>'Development FM'!AT38</f>
        <v>-832638.76936448272</v>
      </c>
      <c r="AU15" s="5">
        <f>'Development FM'!AU38</f>
        <v>5157017.4952853294</v>
      </c>
      <c r="AV15" s="5">
        <f>'Development FM'!AV38</f>
        <v>-568969.82573239633</v>
      </c>
      <c r="AW15" s="5">
        <f>'Development FM'!AW38</f>
        <v>-576038.04488835821</v>
      </c>
      <c r="AX15" s="5">
        <f>'Development FM'!AX38</f>
        <v>-583194.07137570612</v>
      </c>
      <c r="AY15" s="5">
        <f>'Development FM'!AY38</f>
        <v>-590438.99601056718</v>
      </c>
      <c r="AZ15" s="5">
        <f>'Development FM'!AZ38</f>
        <v>-597773.92316009861</v>
      </c>
      <c r="BA15" s="5">
        <f>'Development FM'!BA38</f>
        <v>5394800.0290891686</v>
      </c>
      <c r="BB15" s="5">
        <f>'Development FM'!BB38</f>
        <v>-306359.13561955048</v>
      </c>
      <c r="BC15" s="5">
        <f>'Development FM'!BC38</f>
        <v>-310164.98509180086</v>
      </c>
      <c r="BD15" s="5">
        <f>'Development FM'!BD38</f>
        <v>-314018.11401003919</v>
      </c>
      <c r="BE15" s="5">
        <f>'Development FM'!BE38</f>
        <v>-317919.10971909581</v>
      </c>
      <c r="BF15" s="5">
        <f>'Development FM'!BF38</f>
        <v>-321868.56686029007</v>
      </c>
      <c r="BG15" s="5">
        <f>'Development FM'!BG38</f>
        <v>5674132.9125379268</v>
      </c>
      <c r="BH15" s="5">
        <f>'Development FM'!BH38</f>
        <v>0</v>
      </c>
      <c r="BI15" s="5">
        <f>'Development FM'!BI38</f>
        <v>0</v>
      </c>
      <c r="BJ15" s="5">
        <f>'Development FM'!BJ38</f>
        <v>0</v>
      </c>
      <c r="BK15" s="5">
        <f>'Development FM'!BK38</f>
        <v>0</v>
      </c>
      <c r="BL15" s="5">
        <f>'Development FM'!BL38</f>
        <v>0</v>
      </c>
      <c r="BM15" s="5">
        <f>'Development FM'!BM38</f>
        <v>0</v>
      </c>
      <c r="BN15" s="5">
        <f>'Development FM'!BN38</f>
        <v>0</v>
      </c>
      <c r="BO15" s="5">
        <f>'Development FM'!BO38</f>
        <v>0</v>
      </c>
      <c r="BP15" s="5">
        <f>'Development FM'!BP38</f>
        <v>0</v>
      </c>
      <c r="BQ15" s="5">
        <f>'Development FM'!BQ38</f>
        <v>0</v>
      </c>
      <c r="BR15" s="5">
        <f>'Development FM'!BR38</f>
        <v>0</v>
      </c>
      <c r="BS15" s="5">
        <f>'Development FM'!BS38</f>
        <v>0</v>
      </c>
      <c r="BT15" s="5">
        <f>'Development FM'!BT38</f>
        <v>0</v>
      </c>
      <c r="BU15" s="5">
        <f>'Development FM'!BU38</f>
        <v>0</v>
      </c>
      <c r="BV15" s="5">
        <f>'Development FM'!BV38</f>
        <v>0</v>
      </c>
      <c r="BW15" s="5">
        <f>'Development FM'!BW38</f>
        <v>0</v>
      </c>
      <c r="BX15" s="5">
        <f>'Development FM'!BX38</f>
        <v>0</v>
      </c>
      <c r="BY15" s="5">
        <f>'Development FM'!BY38</f>
        <v>0</v>
      </c>
      <c r="BZ15" s="5">
        <f>'Development FM'!BZ38</f>
        <v>0</v>
      </c>
      <c r="CA15" s="5">
        <f>'Development FM'!CA38</f>
        <v>0</v>
      </c>
    </row>
    <row r="16" spans="2:79" x14ac:dyDescent="0.45">
      <c r="B16" t="s">
        <v>309</v>
      </c>
      <c r="H16" s="5">
        <f ca="1">SUM(J16:CA16)</f>
        <v>718671553.0286926</v>
      </c>
      <c r="I16" s="5"/>
      <c r="J16" s="5">
        <f ca="1">SUM(J14:J15)</f>
        <v>-17474578.883262336</v>
      </c>
      <c r="K16" s="5">
        <f t="shared" ref="K16:BV16" ca="1" si="9">SUM(K14:K15)</f>
        <v>-5431328.0249068346</v>
      </c>
      <c r="L16" s="5">
        <f t="shared" ca="1" si="9"/>
        <v>-5445619.6782478178</v>
      </c>
      <c r="M16" s="5">
        <f t="shared" ca="1" si="9"/>
        <v>-5459949.0014428608</v>
      </c>
      <c r="N16" s="5">
        <f t="shared" ca="1" si="9"/>
        <v>-5474316.0939141763</v>
      </c>
      <c r="O16" s="5">
        <f t="shared" ca="1" si="9"/>
        <v>-5488721.0553466594</v>
      </c>
      <c r="P16" s="5">
        <f t="shared" ca="1" si="9"/>
        <v>-5503163.9856885653</v>
      </c>
      <c r="Q16" s="5">
        <f t="shared" ca="1" si="9"/>
        <v>-5517644.985152238</v>
      </c>
      <c r="R16" s="5">
        <f t="shared" ca="1" si="9"/>
        <v>-5532164.1542147808</v>
      </c>
      <c r="S16" s="5">
        <f t="shared" ca="1" si="9"/>
        <v>-5546721.5936187627</v>
      </c>
      <c r="T16" s="5">
        <f t="shared" ca="1" si="9"/>
        <v>-5561317.4043729296</v>
      </c>
      <c r="U16" s="5">
        <f t="shared" ca="1" si="9"/>
        <v>-5575951.6877529025</v>
      </c>
      <c r="V16" s="5">
        <f t="shared" ca="1" si="9"/>
        <v>-4568412.8365336508</v>
      </c>
      <c r="W16" s="5">
        <f t="shared" ca="1" si="9"/>
        <v>-4580413.6088855853</v>
      </c>
      <c r="X16" s="5">
        <f t="shared" ca="1" si="9"/>
        <v>-4592445.9707424417</v>
      </c>
      <c r="Y16" s="5">
        <f t="shared" ca="1" si="9"/>
        <v>-4604510.0053913845</v>
      </c>
      <c r="Z16" s="5">
        <f t="shared" ca="1" si="9"/>
        <v>-4616605.7963394336</v>
      </c>
      <c r="AA16" s="5">
        <f t="shared" ca="1" si="9"/>
        <v>-4628733.427314071</v>
      </c>
      <c r="AB16" s="5">
        <f t="shared" ca="1" si="9"/>
        <v>-4640892.9822638016</v>
      </c>
      <c r="AC16" s="5">
        <f t="shared" ca="1" si="9"/>
        <v>-4653084.5453587566</v>
      </c>
      <c r="AD16" s="5">
        <f t="shared" ca="1" si="9"/>
        <v>-4665308.200991259</v>
      </c>
      <c r="AE16" s="5">
        <f t="shared" ca="1" si="9"/>
        <v>-4677564.0337764351</v>
      </c>
      <c r="AF16" s="5">
        <f t="shared" ca="1" si="9"/>
        <v>-4689852.128552774</v>
      </c>
      <c r="AG16" s="5">
        <f t="shared" ca="1" si="9"/>
        <v>-4702172.5703827469</v>
      </c>
      <c r="AH16" s="5">
        <f t="shared" ca="1" si="9"/>
        <v>13456038.050324736</v>
      </c>
      <c r="AI16" s="5">
        <f t="shared" ca="1" si="9"/>
        <v>20029250.006951887</v>
      </c>
      <c r="AJ16" s="5">
        <f t="shared" ca="1" si="9"/>
        <v>13933471.117027089</v>
      </c>
      <c r="AK16" s="5">
        <f t="shared" ca="1" si="9"/>
        <v>14521900.824182976</v>
      </c>
      <c r="AL16" s="5">
        <f t="shared" ca="1" si="9"/>
        <v>14177529.561619435</v>
      </c>
      <c r="AM16" s="5">
        <f t="shared" ca="1" si="9"/>
        <v>14778510.011454213</v>
      </c>
      <c r="AN16" s="5">
        <f t="shared" ca="1" si="9"/>
        <v>14540413.058907069</v>
      </c>
      <c r="AO16" s="5">
        <f t="shared" ca="1" si="9"/>
        <v>21041534.428407229</v>
      </c>
      <c r="AP16" s="5">
        <f t="shared" ca="1" si="9"/>
        <v>14948275.893179517</v>
      </c>
      <c r="AQ16" s="5">
        <f t="shared" ca="1" si="9"/>
        <v>15578588.750359429</v>
      </c>
      <c r="AR16" s="5">
        <f t="shared" ca="1" si="9"/>
        <v>15217704.457175681</v>
      </c>
      <c r="AS16" s="5">
        <f t="shared" ca="1" si="9"/>
        <v>15861615.135785079</v>
      </c>
      <c r="AT16" s="5">
        <f t="shared" ca="1" si="9"/>
        <v>15493868.735271733</v>
      </c>
      <c r="AU16" s="5">
        <f t="shared" ca="1" si="9"/>
        <v>22151717.180846367</v>
      </c>
      <c r="AV16" s="5">
        <f t="shared" ca="1" si="9"/>
        <v>16182857.975400472</v>
      </c>
      <c r="AW16" s="5">
        <f t="shared" ca="1" si="9"/>
        <v>16737090.799478371</v>
      </c>
      <c r="AX16" s="5">
        <f t="shared" ca="1" si="9"/>
        <v>16358679.250682712</v>
      </c>
      <c r="AY16" s="5">
        <f t="shared" ca="1" si="9"/>
        <v>17049079.736132</v>
      </c>
      <c r="AZ16" s="5">
        <f t="shared" ca="1" si="9"/>
        <v>16663367.898616448</v>
      </c>
      <c r="BA16" s="5">
        <f t="shared" ca="1" si="9"/>
        <v>23368868.396201961</v>
      </c>
      <c r="BB16" s="5">
        <f t="shared" ca="1" si="9"/>
        <v>49887998.233528495</v>
      </c>
      <c r="BC16" s="5">
        <f t="shared" ca="1" si="9"/>
        <v>51334190.28641919</v>
      </c>
      <c r="BD16" s="5">
        <f t="shared" ca="1" si="9"/>
        <v>50579961.869783059</v>
      </c>
      <c r="BE16" s="5">
        <f t="shared" ca="1" si="9"/>
        <v>51660152.146528952</v>
      </c>
      <c r="BF16" s="5">
        <f t="shared" ca="1" si="9"/>
        <v>50519384.128495164</v>
      </c>
      <c r="BG16" s="5">
        <f t="shared" ca="1" si="9"/>
        <v>57983907.874170989</v>
      </c>
      <c r="BH16" s="5">
        <f t="shared" ca="1" si="9"/>
        <v>51161588.215131544</v>
      </c>
      <c r="BI16" s="5">
        <f t="shared" ca="1" si="9"/>
        <v>52639312.528892487</v>
      </c>
      <c r="BJ16" s="5">
        <f t="shared" ca="1" si="9"/>
        <v>51479643.914925948</v>
      </c>
      <c r="BK16" s="5">
        <f t="shared" ca="1" si="9"/>
        <v>52966525.217265591</v>
      </c>
      <c r="BL16" s="5">
        <f t="shared" ca="1" si="9"/>
        <v>0</v>
      </c>
      <c r="BM16" s="5">
        <f t="shared" ca="1" si="9"/>
        <v>0</v>
      </c>
      <c r="BN16" s="5">
        <f t="shared" ca="1" si="9"/>
        <v>0</v>
      </c>
      <c r="BO16" s="5">
        <f t="shared" ca="1" si="9"/>
        <v>0</v>
      </c>
      <c r="BP16" s="5">
        <f t="shared" ca="1" si="9"/>
        <v>0</v>
      </c>
      <c r="BQ16" s="5">
        <f t="shared" ca="1" si="9"/>
        <v>0</v>
      </c>
      <c r="BR16" s="5">
        <f t="shared" ca="1" si="9"/>
        <v>0</v>
      </c>
      <c r="BS16" s="5">
        <f t="shared" ca="1" si="9"/>
        <v>0</v>
      </c>
      <c r="BT16" s="5">
        <f t="shared" ca="1" si="9"/>
        <v>0</v>
      </c>
      <c r="BU16" s="5">
        <f t="shared" ca="1" si="9"/>
        <v>0</v>
      </c>
      <c r="BV16" s="5">
        <f t="shared" ca="1" si="9"/>
        <v>0</v>
      </c>
      <c r="BW16" s="5">
        <f t="shared" ref="BW16:CA16" ca="1" si="10">SUM(BW14:BW15)</f>
        <v>0</v>
      </c>
      <c r="BX16" s="5">
        <f t="shared" ca="1" si="10"/>
        <v>0</v>
      </c>
      <c r="BY16" s="5">
        <f t="shared" ca="1" si="10"/>
        <v>0</v>
      </c>
      <c r="BZ16" s="5">
        <f t="shared" ca="1" si="10"/>
        <v>0</v>
      </c>
      <c r="CA16" s="5">
        <f t="shared" ca="1" si="10"/>
        <v>0</v>
      </c>
    </row>
    <row r="18" spans="2:6" x14ac:dyDescent="0.45">
      <c r="B18" t="s">
        <v>275</v>
      </c>
      <c r="F18" s="3">
        <f ca="1">XIRR(J16:CA16,J7:CA7)</f>
        <v>0.22822569012641908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2BDC3B-E83B-4410-AB12-8944C15C0182}">
  <dimension ref="B2:AH26"/>
  <sheetViews>
    <sheetView workbookViewId="0">
      <selection activeCell="A25" sqref="A25"/>
    </sheetView>
  </sheetViews>
  <sheetFormatPr defaultRowHeight="14.25" x14ac:dyDescent="0.45"/>
  <cols>
    <col min="1" max="3" width="1.9296875" customWidth="1"/>
    <col min="4" max="4" width="26.1328125" customWidth="1"/>
    <col min="8" max="34" width="13.19921875" customWidth="1"/>
  </cols>
  <sheetData>
    <row r="2" spans="2:34" x14ac:dyDescent="0.45">
      <c r="B2" t="s">
        <v>310</v>
      </c>
      <c r="H2">
        <f>'OFSW FM'!J13</f>
        <v>2023</v>
      </c>
      <c r="I2">
        <f>H2+1</f>
        <v>2024</v>
      </c>
      <c r="J2">
        <f t="shared" ref="J2:AH2" si="0">I2+1</f>
        <v>2025</v>
      </c>
      <c r="K2">
        <f t="shared" si="0"/>
        <v>2026</v>
      </c>
      <c r="L2">
        <f t="shared" si="0"/>
        <v>2027</v>
      </c>
      <c r="M2">
        <f t="shared" si="0"/>
        <v>2028</v>
      </c>
      <c r="N2">
        <f t="shared" si="0"/>
        <v>2029</v>
      </c>
      <c r="O2">
        <f t="shared" si="0"/>
        <v>2030</v>
      </c>
      <c r="P2">
        <f t="shared" si="0"/>
        <v>2031</v>
      </c>
      <c r="Q2">
        <f t="shared" si="0"/>
        <v>2032</v>
      </c>
      <c r="R2">
        <f t="shared" si="0"/>
        <v>2033</v>
      </c>
      <c r="S2">
        <f t="shared" si="0"/>
        <v>2034</v>
      </c>
      <c r="T2">
        <f t="shared" si="0"/>
        <v>2035</v>
      </c>
      <c r="U2">
        <f t="shared" si="0"/>
        <v>2036</v>
      </c>
      <c r="V2">
        <f t="shared" si="0"/>
        <v>2037</v>
      </c>
      <c r="W2">
        <f t="shared" si="0"/>
        <v>2038</v>
      </c>
      <c r="X2">
        <f t="shared" si="0"/>
        <v>2039</v>
      </c>
      <c r="Y2">
        <f t="shared" si="0"/>
        <v>2040</v>
      </c>
      <c r="Z2">
        <f t="shared" si="0"/>
        <v>2041</v>
      </c>
      <c r="AA2">
        <f t="shared" si="0"/>
        <v>2042</v>
      </c>
      <c r="AB2">
        <f t="shared" si="0"/>
        <v>2043</v>
      </c>
      <c r="AC2">
        <f t="shared" si="0"/>
        <v>2044</v>
      </c>
      <c r="AD2">
        <f t="shared" si="0"/>
        <v>2045</v>
      </c>
      <c r="AE2">
        <f t="shared" si="0"/>
        <v>2046</v>
      </c>
      <c r="AF2">
        <f t="shared" si="0"/>
        <v>2047</v>
      </c>
      <c r="AG2">
        <f t="shared" si="0"/>
        <v>2048</v>
      </c>
      <c r="AH2">
        <f t="shared" si="0"/>
        <v>2049</v>
      </c>
    </row>
    <row r="4" spans="2:34" x14ac:dyDescent="0.45">
      <c r="B4" s="2" t="s">
        <v>240</v>
      </c>
    </row>
    <row r="5" spans="2:34" x14ac:dyDescent="0.45">
      <c r="B5" s="2"/>
      <c r="C5" t="s">
        <v>133</v>
      </c>
      <c r="E5" t="s">
        <v>166</v>
      </c>
      <c r="H5" s="5">
        <f>SUMIF('OFSW FM'!$13:$13,Annual!H$2,'OFSW FM'!92:92)</f>
        <v>350000000</v>
      </c>
      <c r="I5" s="5">
        <f>SUMIF('OFSW FM'!$13:$13,Annual!I$2,'OFSW FM'!92:92)</f>
        <v>240000000</v>
      </c>
      <c r="J5" s="5">
        <f>SUMIF('OFSW FM'!$13:$13,Annual!J$2,'OFSW FM'!92:92)</f>
        <v>0</v>
      </c>
      <c r="K5" s="5">
        <f>SUMIF('OFSW FM'!$13:$13,Annual!K$2,'OFSW FM'!92:92)</f>
        <v>0</v>
      </c>
      <c r="L5" s="5">
        <f>SUMIF('OFSW FM'!$13:$13,Annual!L$2,'OFSW FM'!92:92)</f>
        <v>0</v>
      </c>
      <c r="M5" s="5">
        <f>SUMIF('OFSW FM'!$13:$13,Annual!M$2,'OFSW FM'!92:92)</f>
        <v>0</v>
      </c>
      <c r="N5" s="5">
        <f>SUMIF('OFSW FM'!$13:$13,Annual!N$2,'OFSW FM'!92:92)</f>
        <v>0</v>
      </c>
      <c r="O5" s="5">
        <f>SUMIF('OFSW FM'!$13:$13,Annual!O$2,'OFSW FM'!92:92)</f>
        <v>0</v>
      </c>
      <c r="P5" s="5">
        <f>SUMIF('OFSW FM'!$13:$13,Annual!P$2,'OFSW FM'!92:92)</f>
        <v>0</v>
      </c>
      <c r="Q5" s="5">
        <f>SUMIF('OFSW FM'!$13:$13,Annual!Q$2,'OFSW FM'!92:92)</f>
        <v>0</v>
      </c>
      <c r="R5" s="5">
        <f>SUMIF('OFSW FM'!$13:$13,Annual!R$2,'OFSW FM'!92:92)</f>
        <v>0</v>
      </c>
      <c r="S5" s="5">
        <f>SUMIF('OFSW FM'!$13:$13,Annual!S$2,'OFSW FM'!92:92)</f>
        <v>0</v>
      </c>
      <c r="T5" s="5">
        <f>SUMIF('OFSW FM'!$13:$13,Annual!T$2,'OFSW FM'!92:92)</f>
        <v>0</v>
      </c>
      <c r="U5" s="5">
        <f>SUMIF('OFSW FM'!$13:$13,Annual!U$2,'OFSW FM'!92:92)</f>
        <v>0</v>
      </c>
      <c r="V5" s="5">
        <f>SUMIF('OFSW FM'!$13:$13,Annual!V$2,'OFSW FM'!92:92)</f>
        <v>0</v>
      </c>
      <c r="W5" s="5">
        <f>SUMIF('OFSW FM'!$13:$13,Annual!W$2,'OFSW FM'!92:92)</f>
        <v>0</v>
      </c>
      <c r="X5" s="5">
        <f>SUMIF('OFSW FM'!$13:$13,Annual!X$2,'OFSW FM'!92:92)</f>
        <v>0</v>
      </c>
      <c r="Y5" s="5">
        <f>SUMIF('OFSW FM'!$13:$13,Annual!Y$2,'OFSW FM'!92:92)</f>
        <v>0</v>
      </c>
      <c r="Z5" s="5">
        <f>SUMIF('OFSW FM'!$13:$13,Annual!Z$2,'OFSW FM'!92:92)</f>
        <v>0</v>
      </c>
      <c r="AA5" s="5">
        <f>SUMIF('OFSW FM'!$13:$13,Annual!AA$2,'OFSW FM'!92:92)</f>
        <v>0</v>
      </c>
      <c r="AB5" s="5">
        <f>SUMIF('OFSW FM'!$13:$13,Annual!AB$2,'OFSW FM'!92:92)</f>
        <v>0</v>
      </c>
      <c r="AC5" s="5">
        <f>SUMIF('OFSW FM'!$13:$13,Annual!AC$2,'OFSW FM'!92:92)</f>
        <v>0</v>
      </c>
      <c r="AD5" s="5">
        <f>SUMIF('OFSW FM'!$13:$13,Annual!AD$2,'OFSW FM'!92:92)</f>
        <v>0</v>
      </c>
      <c r="AE5" s="5">
        <f>SUMIF('OFSW FM'!$13:$13,Annual!AE$2,'OFSW FM'!92:92)</f>
        <v>0</v>
      </c>
      <c r="AF5" s="5">
        <f>SUMIF('OFSW FM'!$13:$13,Annual!AF$2,'OFSW FM'!92:92)</f>
        <v>0</v>
      </c>
      <c r="AG5" s="5">
        <f>SUMIF('OFSW FM'!$13:$13,Annual!AG$2,'OFSW FM'!92:92)</f>
        <v>0</v>
      </c>
      <c r="AH5" s="5">
        <f>SUMIF('OFSW FM'!$13:$13,Annual!AH$2,'OFSW FM'!92:92)</f>
        <v>0</v>
      </c>
    </row>
    <row r="6" spans="2:34" x14ac:dyDescent="0.45">
      <c r="B6" s="2"/>
      <c r="C6" t="s">
        <v>241</v>
      </c>
      <c r="E6" t="s">
        <v>166</v>
      </c>
      <c r="H6" s="5">
        <f ca="1">SUMIF('OFSW FM'!$13:$13,Annual!H$2,'OFSW FM'!93:93)</f>
        <v>10055388.252452079</v>
      </c>
      <c r="I6" s="5">
        <f ca="1">SUMIF('OFSW FM'!$13:$13,Annual!I$2,'OFSW FM'!93:93)</f>
        <v>0</v>
      </c>
      <c r="J6" s="5">
        <f ca="1">SUMIF('OFSW FM'!$13:$13,Annual!J$2,'OFSW FM'!93:93)</f>
        <v>0</v>
      </c>
      <c r="K6" s="5">
        <f ca="1">SUMIF('OFSW FM'!$13:$13,Annual!K$2,'OFSW FM'!93:93)</f>
        <v>0</v>
      </c>
      <c r="L6" s="5">
        <f ca="1">SUMIF('OFSW FM'!$13:$13,Annual!L$2,'OFSW FM'!93:93)</f>
        <v>0</v>
      </c>
      <c r="M6" s="5">
        <f ca="1">SUMIF('OFSW FM'!$13:$13,Annual!M$2,'OFSW FM'!93:93)</f>
        <v>0</v>
      </c>
      <c r="N6" s="5">
        <f ca="1">SUMIF('OFSW FM'!$13:$13,Annual!N$2,'OFSW FM'!93:93)</f>
        <v>0</v>
      </c>
      <c r="O6" s="5">
        <f ca="1">SUMIF('OFSW FM'!$13:$13,Annual!O$2,'OFSW FM'!93:93)</f>
        <v>0</v>
      </c>
      <c r="P6" s="5">
        <f ca="1">SUMIF('OFSW FM'!$13:$13,Annual!P$2,'OFSW FM'!93:93)</f>
        <v>0</v>
      </c>
      <c r="Q6" s="5">
        <f ca="1">SUMIF('OFSW FM'!$13:$13,Annual!Q$2,'OFSW FM'!93:93)</f>
        <v>0</v>
      </c>
      <c r="R6" s="5">
        <f ca="1">SUMIF('OFSW FM'!$13:$13,Annual!R$2,'OFSW FM'!93:93)</f>
        <v>0</v>
      </c>
      <c r="S6" s="5">
        <f ca="1">SUMIF('OFSW FM'!$13:$13,Annual!S$2,'OFSW FM'!93:93)</f>
        <v>0</v>
      </c>
      <c r="T6" s="5">
        <f ca="1">SUMIF('OFSW FM'!$13:$13,Annual!T$2,'OFSW FM'!93:93)</f>
        <v>0</v>
      </c>
      <c r="U6" s="5">
        <f ca="1">SUMIF('OFSW FM'!$13:$13,Annual!U$2,'OFSW FM'!93:93)</f>
        <v>0</v>
      </c>
      <c r="V6" s="5">
        <f ca="1">SUMIF('OFSW FM'!$13:$13,Annual!V$2,'OFSW FM'!93:93)</f>
        <v>0</v>
      </c>
      <c r="W6" s="5">
        <f ca="1">SUMIF('OFSW FM'!$13:$13,Annual!W$2,'OFSW FM'!93:93)</f>
        <v>0</v>
      </c>
      <c r="X6" s="5">
        <f ca="1">SUMIF('OFSW FM'!$13:$13,Annual!X$2,'OFSW FM'!93:93)</f>
        <v>0</v>
      </c>
      <c r="Y6" s="5">
        <f ca="1">SUMIF('OFSW FM'!$13:$13,Annual!Y$2,'OFSW FM'!93:93)</f>
        <v>0</v>
      </c>
      <c r="Z6" s="5">
        <f ca="1">SUMIF('OFSW FM'!$13:$13,Annual!Z$2,'OFSW FM'!93:93)</f>
        <v>0</v>
      </c>
      <c r="AA6" s="5">
        <f ca="1">SUMIF('OFSW FM'!$13:$13,Annual!AA$2,'OFSW FM'!93:93)</f>
        <v>0</v>
      </c>
      <c r="AB6" s="5">
        <f ca="1">SUMIF('OFSW FM'!$13:$13,Annual!AB$2,'OFSW FM'!93:93)</f>
        <v>0</v>
      </c>
      <c r="AC6" s="5">
        <f ca="1">SUMIF('OFSW FM'!$13:$13,Annual!AC$2,'OFSW FM'!93:93)</f>
        <v>0</v>
      </c>
      <c r="AD6" s="5">
        <f ca="1">SUMIF('OFSW FM'!$13:$13,Annual!AD$2,'OFSW FM'!93:93)</f>
        <v>0</v>
      </c>
      <c r="AE6" s="5">
        <f ca="1">SUMIF('OFSW FM'!$13:$13,Annual!AE$2,'OFSW FM'!93:93)</f>
        <v>0</v>
      </c>
      <c r="AF6" s="5">
        <f ca="1">SUMIF('OFSW FM'!$13:$13,Annual!AF$2,'OFSW FM'!93:93)</f>
        <v>0</v>
      </c>
      <c r="AG6" s="5">
        <f>SUMIF('OFSW FM'!$13:$13,Annual!AG$2,'OFSW FM'!93:93)</f>
        <v>0</v>
      </c>
      <c r="AH6" s="5">
        <f>SUMIF('OFSW FM'!$13:$13,Annual!AH$2,'OFSW FM'!93:93)</f>
        <v>0</v>
      </c>
    </row>
    <row r="7" spans="2:34" x14ac:dyDescent="0.45">
      <c r="B7" s="2"/>
      <c r="C7" t="s">
        <v>242</v>
      </c>
      <c r="E7" t="s">
        <v>166</v>
      </c>
      <c r="H7" s="5">
        <f ca="1">SUMIF('OFSW FM'!$13:$13,Annual!H$2,'OFSW FM'!94:94)</f>
        <v>3461765.2539941268</v>
      </c>
      <c r="I7" s="5">
        <f ca="1">SUMIF('OFSW FM'!$13:$13,Annual!I$2,'OFSW FM'!94:94)</f>
        <v>1128553.3660970621</v>
      </c>
      <c r="J7" s="5">
        <f ca="1">SUMIF('OFSW FM'!$13:$13,Annual!J$2,'OFSW FM'!94:94)</f>
        <v>0</v>
      </c>
      <c r="K7" s="5">
        <f ca="1">SUMIF('OFSW FM'!$13:$13,Annual!K$2,'OFSW FM'!94:94)</f>
        <v>0</v>
      </c>
      <c r="L7" s="5">
        <f ca="1">SUMIF('OFSW FM'!$13:$13,Annual!L$2,'OFSW FM'!94:94)</f>
        <v>0</v>
      </c>
      <c r="M7" s="5">
        <f ca="1">SUMIF('OFSW FM'!$13:$13,Annual!M$2,'OFSW FM'!94:94)</f>
        <v>0</v>
      </c>
      <c r="N7" s="5">
        <f ca="1">SUMIF('OFSW FM'!$13:$13,Annual!N$2,'OFSW FM'!94:94)</f>
        <v>0</v>
      </c>
      <c r="O7" s="5">
        <f ca="1">SUMIF('OFSW FM'!$13:$13,Annual!O$2,'OFSW FM'!94:94)</f>
        <v>0</v>
      </c>
      <c r="P7" s="5">
        <f ca="1">SUMIF('OFSW FM'!$13:$13,Annual!P$2,'OFSW FM'!94:94)</f>
        <v>0</v>
      </c>
      <c r="Q7" s="5">
        <f ca="1">SUMIF('OFSW FM'!$13:$13,Annual!Q$2,'OFSW FM'!94:94)</f>
        <v>0</v>
      </c>
      <c r="R7" s="5">
        <f ca="1">SUMIF('OFSW FM'!$13:$13,Annual!R$2,'OFSW FM'!94:94)</f>
        <v>0</v>
      </c>
      <c r="S7" s="5">
        <f ca="1">SUMIF('OFSW FM'!$13:$13,Annual!S$2,'OFSW FM'!94:94)</f>
        <v>0</v>
      </c>
      <c r="T7" s="5">
        <f ca="1">SUMIF('OFSW FM'!$13:$13,Annual!T$2,'OFSW FM'!94:94)</f>
        <v>0</v>
      </c>
      <c r="U7" s="5">
        <f ca="1">SUMIF('OFSW FM'!$13:$13,Annual!U$2,'OFSW FM'!94:94)</f>
        <v>0</v>
      </c>
      <c r="V7" s="5">
        <f ca="1">SUMIF('OFSW FM'!$13:$13,Annual!V$2,'OFSW FM'!94:94)</f>
        <v>0</v>
      </c>
      <c r="W7" s="5">
        <f ca="1">SUMIF('OFSW FM'!$13:$13,Annual!W$2,'OFSW FM'!94:94)</f>
        <v>0</v>
      </c>
      <c r="X7" s="5">
        <f ca="1">SUMIF('OFSW FM'!$13:$13,Annual!X$2,'OFSW FM'!94:94)</f>
        <v>0</v>
      </c>
      <c r="Y7" s="5">
        <f ca="1">SUMIF('OFSW FM'!$13:$13,Annual!Y$2,'OFSW FM'!94:94)</f>
        <v>0</v>
      </c>
      <c r="Z7" s="5">
        <f ca="1">SUMIF('OFSW FM'!$13:$13,Annual!Z$2,'OFSW FM'!94:94)</f>
        <v>0</v>
      </c>
      <c r="AA7" s="5">
        <f ca="1">SUMIF('OFSW FM'!$13:$13,Annual!AA$2,'OFSW FM'!94:94)</f>
        <v>0</v>
      </c>
      <c r="AB7" s="5">
        <f ca="1">SUMIF('OFSW FM'!$13:$13,Annual!AB$2,'OFSW FM'!94:94)</f>
        <v>0</v>
      </c>
      <c r="AC7" s="5">
        <f ca="1">SUMIF('OFSW FM'!$13:$13,Annual!AC$2,'OFSW FM'!94:94)</f>
        <v>0</v>
      </c>
      <c r="AD7" s="5">
        <f ca="1">SUMIF('OFSW FM'!$13:$13,Annual!AD$2,'OFSW FM'!94:94)</f>
        <v>0</v>
      </c>
      <c r="AE7" s="5">
        <f ca="1">SUMIF('OFSW FM'!$13:$13,Annual!AE$2,'OFSW FM'!94:94)</f>
        <v>0</v>
      </c>
      <c r="AF7" s="5">
        <f ca="1">SUMIF('OFSW FM'!$13:$13,Annual!AF$2,'OFSW FM'!94:94)</f>
        <v>0</v>
      </c>
      <c r="AG7" s="5">
        <f>SUMIF('OFSW FM'!$13:$13,Annual!AG$2,'OFSW FM'!94:94)</f>
        <v>0</v>
      </c>
      <c r="AH7" s="5">
        <f>SUMIF('OFSW FM'!$13:$13,Annual!AH$2,'OFSW FM'!94:94)</f>
        <v>0</v>
      </c>
    </row>
    <row r="8" spans="2:34" x14ac:dyDescent="0.45">
      <c r="B8" s="2"/>
      <c r="C8" t="s">
        <v>243</v>
      </c>
      <c r="E8" t="s">
        <v>166</v>
      </c>
      <c r="H8" s="5">
        <f ca="1">SUMIF('OFSW FM'!$13:$13,Annual!H$2,'OFSW FM'!95:95)</f>
        <v>7829644.3611595659</v>
      </c>
      <c r="I8" s="5">
        <f ca="1">SUMIF('OFSW FM'!$13:$13,Annual!I$2,'OFSW FM'!95:95)</f>
        <v>19495703.800644889</v>
      </c>
      <c r="J8" s="5">
        <f ca="1">SUMIF('OFSW FM'!$13:$13,Annual!J$2,'OFSW FM'!95:95)</f>
        <v>0</v>
      </c>
      <c r="K8" s="5">
        <f ca="1">SUMIF('OFSW FM'!$13:$13,Annual!K$2,'OFSW FM'!95:95)</f>
        <v>0</v>
      </c>
      <c r="L8" s="5">
        <f ca="1">SUMIF('OFSW FM'!$13:$13,Annual!L$2,'OFSW FM'!95:95)</f>
        <v>0</v>
      </c>
      <c r="M8" s="5">
        <f ca="1">SUMIF('OFSW FM'!$13:$13,Annual!M$2,'OFSW FM'!95:95)</f>
        <v>0</v>
      </c>
      <c r="N8" s="5">
        <f ca="1">SUMIF('OFSW FM'!$13:$13,Annual!N$2,'OFSW FM'!95:95)</f>
        <v>0</v>
      </c>
      <c r="O8" s="5">
        <f ca="1">SUMIF('OFSW FM'!$13:$13,Annual!O$2,'OFSW FM'!95:95)</f>
        <v>0</v>
      </c>
      <c r="P8" s="5">
        <f ca="1">SUMIF('OFSW FM'!$13:$13,Annual!P$2,'OFSW FM'!95:95)</f>
        <v>0</v>
      </c>
      <c r="Q8" s="5">
        <f ca="1">SUMIF('OFSW FM'!$13:$13,Annual!Q$2,'OFSW FM'!95:95)</f>
        <v>0</v>
      </c>
      <c r="R8" s="5">
        <f ca="1">SUMIF('OFSW FM'!$13:$13,Annual!R$2,'OFSW FM'!95:95)</f>
        <v>0</v>
      </c>
      <c r="S8" s="5">
        <f ca="1">SUMIF('OFSW FM'!$13:$13,Annual!S$2,'OFSW FM'!95:95)</f>
        <v>0</v>
      </c>
      <c r="T8" s="5">
        <f ca="1">SUMIF('OFSW FM'!$13:$13,Annual!T$2,'OFSW FM'!95:95)</f>
        <v>0</v>
      </c>
      <c r="U8" s="5">
        <f ca="1">SUMIF('OFSW FM'!$13:$13,Annual!U$2,'OFSW FM'!95:95)</f>
        <v>0</v>
      </c>
      <c r="V8" s="5">
        <f ca="1">SUMIF('OFSW FM'!$13:$13,Annual!V$2,'OFSW FM'!95:95)</f>
        <v>0</v>
      </c>
      <c r="W8" s="5">
        <f ca="1">SUMIF('OFSW FM'!$13:$13,Annual!W$2,'OFSW FM'!95:95)</f>
        <v>0</v>
      </c>
      <c r="X8" s="5">
        <f ca="1">SUMIF('OFSW FM'!$13:$13,Annual!X$2,'OFSW FM'!95:95)</f>
        <v>0</v>
      </c>
      <c r="Y8" s="5">
        <f ca="1">SUMIF('OFSW FM'!$13:$13,Annual!Y$2,'OFSW FM'!95:95)</f>
        <v>0</v>
      </c>
      <c r="Z8" s="5">
        <f ca="1">SUMIF('OFSW FM'!$13:$13,Annual!Z$2,'OFSW FM'!95:95)</f>
        <v>0</v>
      </c>
      <c r="AA8" s="5">
        <f ca="1">SUMIF('OFSW FM'!$13:$13,Annual!AA$2,'OFSW FM'!95:95)</f>
        <v>0</v>
      </c>
      <c r="AB8" s="5">
        <f ca="1">SUMIF('OFSW FM'!$13:$13,Annual!AB$2,'OFSW FM'!95:95)</f>
        <v>0</v>
      </c>
      <c r="AC8" s="5">
        <f ca="1">SUMIF('OFSW FM'!$13:$13,Annual!AC$2,'OFSW FM'!95:95)</f>
        <v>0</v>
      </c>
      <c r="AD8" s="5">
        <f ca="1">SUMIF('OFSW FM'!$13:$13,Annual!AD$2,'OFSW FM'!95:95)</f>
        <v>0</v>
      </c>
      <c r="AE8" s="5">
        <f ca="1">SUMIF('OFSW FM'!$13:$13,Annual!AE$2,'OFSW FM'!95:95)</f>
        <v>0</v>
      </c>
      <c r="AF8" s="5">
        <f ca="1">SUMIF('OFSW FM'!$13:$13,Annual!AF$2,'OFSW FM'!95:95)</f>
        <v>0</v>
      </c>
      <c r="AG8" s="5">
        <f>SUMIF('OFSW FM'!$13:$13,Annual!AG$2,'OFSW FM'!95:95)</f>
        <v>0</v>
      </c>
      <c r="AH8" s="5">
        <f>SUMIF('OFSW FM'!$13:$13,Annual!AH$2,'OFSW FM'!95:95)</f>
        <v>0</v>
      </c>
    </row>
    <row r="9" spans="2:34" ht="14.65" thickBot="1" x14ac:dyDescent="0.5">
      <c r="B9" s="2"/>
      <c r="D9" s="4" t="s">
        <v>244</v>
      </c>
      <c r="E9" s="4" t="s">
        <v>166</v>
      </c>
      <c r="F9" s="4"/>
      <c r="G9" s="4"/>
      <c r="H9" s="6">
        <f ca="1">SUMIF('OFSW FM'!$13:$13,Annual!H$2,'OFSW FM'!96:96)</f>
        <v>371346797.86760581</v>
      </c>
      <c r="I9" s="6">
        <f ca="1">SUMIF('OFSW FM'!$13:$13,Annual!I$2,'OFSW FM'!96:96)</f>
        <v>260624257.16674197</v>
      </c>
      <c r="J9" s="6">
        <f ca="1">SUMIF('OFSW FM'!$13:$13,Annual!J$2,'OFSW FM'!96:96)</f>
        <v>0</v>
      </c>
      <c r="K9" s="6">
        <f ca="1">SUMIF('OFSW FM'!$13:$13,Annual!K$2,'OFSW FM'!96:96)</f>
        <v>0</v>
      </c>
      <c r="L9" s="6">
        <f ca="1">SUMIF('OFSW FM'!$13:$13,Annual!L$2,'OFSW FM'!96:96)</f>
        <v>0</v>
      </c>
      <c r="M9" s="6">
        <f ca="1">SUMIF('OFSW FM'!$13:$13,Annual!M$2,'OFSW FM'!96:96)</f>
        <v>0</v>
      </c>
      <c r="N9" s="6">
        <f ca="1">SUMIF('OFSW FM'!$13:$13,Annual!N$2,'OFSW FM'!96:96)</f>
        <v>0</v>
      </c>
      <c r="O9" s="6">
        <f ca="1">SUMIF('OFSW FM'!$13:$13,Annual!O$2,'OFSW FM'!96:96)</f>
        <v>0</v>
      </c>
      <c r="P9" s="6">
        <f ca="1">SUMIF('OFSW FM'!$13:$13,Annual!P$2,'OFSW FM'!96:96)</f>
        <v>0</v>
      </c>
      <c r="Q9" s="6">
        <f ca="1">SUMIF('OFSW FM'!$13:$13,Annual!Q$2,'OFSW FM'!96:96)</f>
        <v>0</v>
      </c>
      <c r="R9" s="6">
        <f ca="1">SUMIF('OFSW FM'!$13:$13,Annual!R$2,'OFSW FM'!96:96)</f>
        <v>0</v>
      </c>
      <c r="S9" s="6">
        <f ca="1">SUMIF('OFSW FM'!$13:$13,Annual!S$2,'OFSW FM'!96:96)</f>
        <v>0</v>
      </c>
      <c r="T9" s="6">
        <f ca="1">SUMIF('OFSW FM'!$13:$13,Annual!T$2,'OFSW FM'!96:96)</f>
        <v>0</v>
      </c>
      <c r="U9" s="6">
        <f ca="1">SUMIF('OFSW FM'!$13:$13,Annual!U$2,'OFSW FM'!96:96)</f>
        <v>0</v>
      </c>
      <c r="V9" s="6">
        <f ca="1">SUMIF('OFSW FM'!$13:$13,Annual!V$2,'OFSW FM'!96:96)</f>
        <v>0</v>
      </c>
      <c r="W9" s="6">
        <f ca="1">SUMIF('OFSW FM'!$13:$13,Annual!W$2,'OFSW FM'!96:96)</f>
        <v>0</v>
      </c>
      <c r="X9" s="6">
        <f ca="1">SUMIF('OFSW FM'!$13:$13,Annual!X$2,'OFSW FM'!96:96)</f>
        <v>0</v>
      </c>
      <c r="Y9" s="6">
        <f ca="1">SUMIF('OFSW FM'!$13:$13,Annual!Y$2,'OFSW FM'!96:96)</f>
        <v>0</v>
      </c>
      <c r="Z9" s="6">
        <f ca="1">SUMIF('OFSW FM'!$13:$13,Annual!Z$2,'OFSW FM'!96:96)</f>
        <v>0</v>
      </c>
      <c r="AA9" s="6">
        <f ca="1">SUMIF('OFSW FM'!$13:$13,Annual!AA$2,'OFSW FM'!96:96)</f>
        <v>0</v>
      </c>
      <c r="AB9" s="6">
        <f ca="1">SUMIF('OFSW FM'!$13:$13,Annual!AB$2,'OFSW FM'!96:96)</f>
        <v>0</v>
      </c>
      <c r="AC9" s="6">
        <f ca="1">SUMIF('OFSW FM'!$13:$13,Annual!AC$2,'OFSW FM'!96:96)</f>
        <v>0</v>
      </c>
      <c r="AD9" s="6">
        <f ca="1">SUMIF('OFSW FM'!$13:$13,Annual!AD$2,'OFSW FM'!96:96)</f>
        <v>0</v>
      </c>
      <c r="AE9" s="6">
        <f ca="1">SUMIF('OFSW FM'!$13:$13,Annual!AE$2,'OFSW FM'!96:96)</f>
        <v>0</v>
      </c>
      <c r="AF9" s="6">
        <f ca="1">SUMIF('OFSW FM'!$13:$13,Annual!AF$2,'OFSW FM'!96:96)</f>
        <v>0</v>
      </c>
      <c r="AG9" s="6">
        <f>SUMIF('OFSW FM'!$13:$13,Annual!AG$2,'OFSW FM'!96:96)</f>
        <v>0</v>
      </c>
      <c r="AH9" s="6">
        <f>SUMIF('OFSW FM'!$13:$13,Annual!AH$2,'OFSW FM'!96:96)</f>
        <v>0</v>
      </c>
    </row>
    <row r="10" spans="2:34" ht="14.65" thickTop="1" x14ac:dyDescent="0.45"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</row>
    <row r="11" spans="2:34" x14ac:dyDescent="0.45">
      <c r="C11" t="s">
        <v>245</v>
      </c>
      <c r="E11" t="s">
        <v>166</v>
      </c>
      <c r="H11" s="5">
        <f ca="1">SUMIF('OFSW FM'!$13:$13,Annual!H$2,'OFSW FM'!98:98)</f>
        <v>295427788.90883487</v>
      </c>
      <c r="I11" s="5">
        <f ca="1">SUMIF('OFSW FM'!$13:$13,Annual!I$2,'OFSW FM'!98:98)</f>
        <v>207341623.71376902</v>
      </c>
      <c r="J11" s="5">
        <f ca="1">SUMIF('OFSW FM'!$13:$13,Annual!J$2,'OFSW FM'!98:98)</f>
        <v>0</v>
      </c>
      <c r="K11" s="5">
        <f ca="1">SUMIF('OFSW FM'!$13:$13,Annual!K$2,'OFSW FM'!98:98)</f>
        <v>0</v>
      </c>
      <c r="L11" s="5">
        <f ca="1">SUMIF('OFSW FM'!$13:$13,Annual!L$2,'OFSW FM'!98:98)</f>
        <v>0</v>
      </c>
      <c r="M11" s="5">
        <f ca="1">SUMIF('OFSW FM'!$13:$13,Annual!M$2,'OFSW FM'!98:98)</f>
        <v>0</v>
      </c>
      <c r="N11" s="5">
        <f ca="1">SUMIF('OFSW FM'!$13:$13,Annual!N$2,'OFSW FM'!98:98)</f>
        <v>0</v>
      </c>
      <c r="O11" s="5">
        <f ca="1">SUMIF('OFSW FM'!$13:$13,Annual!O$2,'OFSW FM'!98:98)</f>
        <v>0</v>
      </c>
      <c r="P11" s="5">
        <f ca="1">SUMIF('OFSW FM'!$13:$13,Annual!P$2,'OFSW FM'!98:98)</f>
        <v>0</v>
      </c>
      <c r="Q11" s="5">
        <f ca="1">SUMIF('OFSW FM'!$13:$13,Annual!Q$2,'OFSW FM'!98:98)</f>
        <v>0</v>
      </c>
      <c r="R11" s="5">
        <f ca="1">SUMIF('OFSW FM'!$13:$13,Annual!R$2,'OFSW FM'!98:98)</f>
        <v>0</v>
      </c>
      <c r="S11" s="5">
        <f ca="1">SUMIF('OFSW FM'!$13:$13,Annual!S$2,'OFSW FM'!98:98)</f>
        <v>0</v>
      </c>
      <c r="T11" s="5">
        <f ca="1">SUMIF('OFSW FM'!$13:$13,Annual!T$2,'OFSW FM'!98:98)</f>
        <v>0</v>
      </c>
      <c r="U11" s="5">
        <f ca="1">SUMIF('OFSW FM'!$13:$13,Annual!U$2,'OFSW FM'!98:98)</f>
        <v>0</v>
      </c>
      <c r="V11" s="5">
        <f ca="1">SUMIF('OFSW FM'!$13:$13,Annual!V$2,'OFSW FM'!98:98)</f>
        <v>0</v>
      </c>
      <c r="W11" s="5">
        <f ca="1">SUMIF('OFSW FM'!$13:$13,Annual!W$2,'OFSW FM'!98:98)</f>
        <v>0</v>
      </c>
      <c r="X11" s="5">
        <f ca="1">SUMIF('OFSW FM'!$13:$13,Annual!X$2,'OFSW FM'!98:98)</f>
        <v>0</v>
      </c>
      <c r="Y11" s="5">
        <f ca="1">SUMIF('OFSW FM'!$13:$13,Annual!Y$2,'OFSW FM'!98:98)</f>
        <v>0</v>
      </c>
      <c r="Z11" s="5">
        <f ca="1">SUMIF('OFSW FM'!$13:$13,Annual!Z$2,'OFSW FM'!98:98)</f>
        <v>0</v>
      </c>
      <c r="AA11" s="5">
        <f ca="1">SUMIF('OFSW FM'!$13:$13,Annual!AA$2,'OFSW FM'!98:98)</f>
        <v>0</v>
      </c>
      <c r="AB11" s="5">
        <f ca="1">SUMIF('OFSW FM'!$13:$13,Annual!AB$2,'OFSW FM'!98:98)</f>
        <v>0</v>
      </c>
      <c r="AC11" s="5">
        <f ca="1">SUMIF('OFSW FM'!$13:$13,Annual!AC$2,'OFSW FM'!98:98)</f>
        <v>0</v>
      </c>
      <c r="AD11" s="5">
        <f ca="1">SUMIF('OFSW FM'!$13:$13,Annual!AD$2,'OFSW FM'!98:98)</f>
        <v>0</v>
      </c>
      <c r="AE11" s="5">
        <f ca="1">SUMIF('OFSW FM'!$13:$13,Annual!AE$2,'OFSW FM'!98:98)</f>
        <v>0</v>
      </c>
      <c r="AF11" s="5">
        <f ca="1">SUMIF('OFSW FM'!$13:$13,Annual!AF$2,'OFSW FM'!98:98)</f>
        <v>0</v>
      </c>
      <c r="AG11" s="5">
        <f>SUMIF('OFSW FM'!$13:$13,Annual!AG$2,'OFSW FM'!98:98)</f>
        <v>0</v>
      </c>
      <c r="AH11" s="5">
        <f>SUMIF('OFSW FM'!$13:$13,Annual!AH$2,'OFSW FM'!98:98)</f>
        <v>0</v>
      </c>
    </row>
    <row r="12" spans="2:34" x14ac:dyDescent="0.45">
      <c r="C12" t="s">
        <v>246</v>
      </c>
      <c r="E12" t="s">
        <v>166</v>
      </c>
      <c r="H12" s="5">
        <f ca="1">SUMIF('OFSW FM'!$13:$13,Annual!H$2,'OFSW FM'!99:99)</f>
        <v>75919008.958770841</v>
      </c>
      <c r="I12" s="5">
        <f ca="1">SUMIF('OFSW FM'!$13:$13,Annual!I$2,'OFSW FM'!99:99)</f>
        <v>53282633.452972963</v>
      </c>
      <c r="J12" s="5">
        <f ca="1">SUMIF('OFSW FM'!$13:$13,Annual!J$2,'OFSW FM'!99:99)</f>
        <v>0</v>
      </c>
      <c r="K12" s="5">
        <f ca="1">SUMIF('OFSW FM'!$13:$13,Annual!K$2,'OFSW FM'!99:99)</f>
        <v>0</v>
      </c>
      <c r="L12" s="5">
        <f ca="1">SUMIF('OFSW FM'!$13:$13,Annual!L$2,'OFSW FM'!99:99)</f>
        <v>0</v>
      </c>
      <c r="M12" s="5">
        <f ca="1">SUMIF('OFSW FM'!$13:$13,Annual!M$2,'OFSW FM'!99:99)</f>
        <v>0</v>
      </c>
      <c r="N12" s="5">
        <f ca="1">SUMIF('OFSW FM'!$13:$13,Annual!N$2,'OFSW FM'!99:99)</f>
        <v>0</v>
      </c>
      <c r="O12" s="5">
        <f ca="1">SUMIF('OFSW FM'!$13:$13,Annual!O$2,'OFSW FM'!99:99)</f>
        <v>0</v>
      </c>
      <c r="P12" s="5">
        <f ca="1">SUMIF('OFSW FM'!$13:$13,Annual!P$2,'OFSW FM'!99:99)</f>
        <v>0</v>
      </c>
      <c r="Q12" s="5">
        <f ca="1">SUMIF('OFSW FM'!$13:$13,Annual!Q$2,'OFSW FM'!99:99)</f>
        <v>0</v>
      </c>
      <c r="R12" s="5">
        <f ca="1">SUMIF('OFSW FM'!$13:$13,Annual!R$2,'OFSW FM'!99:99)</f>
        <v>0</v>
      </c>
      <c r="S12" s="5">
        <f ca="1">SUMIF('OFSW FM'!$13:$13,Annual!S$2,'OFSW FM'!99:99)</f>
        <v>0</v>
      </c>
      <c r="T12" s="5">
        <f ca="1">SUMIF('OFSW FM'!$13:$13,Annual!T$2,'OFSW FM'!99:99)</f>
        <v>0</v>
      </c>
      <c r="U12" s="5">
        <f ca="1">SUMIF('OFSW FM'!$13:$13,Annual!U$2,'OFSW FM'!99:99)</f>
        <v>0</v>
      </c>
      <c r="V12" s="5">
        <f ca="1">SUMIF('OFSW FM'!$13:$13,Annual!V$2,'OFSW FM'!99:99)</f>
        <v>0</v>
      </c>
      <c r="W12" s="5">
        <f ca="1">SUMIF('OFSW FM'!$13:$13,Annual!W$2,'OFSW FM'!99:99)</f>
        <v>0</v>
      </c>
      <c r="X12" s="5">
        <f ca="1">SUMIF('OFSW FM'!$13:$13,Annual!X$2,'OFSW FM'!99:99)</f>
        <v>0</v>
      </c>
      <c r="Y12" s="5">
        <f ca="1">SUMIF('OFSW FM'!$13:$13,Annual!Y$2,'OFSW FM'!99:99)</f>
        <v>0</v>
      </c>
      <c r="Z12" s="5">
        <f ca="1">SUMIF('OFSW FM'!$13:$13,Annual!Z$2,'OFSW FM'!99:99)</f>
        <v>0</v>
      </c>
      <c r="AA12" s="5">
        <f ca="1">SUMIF('OFSW FM'!$13:$13,Annual!AA$2,'OFSW FM'!99:99)</f>
        <v>0</v>
      </c>
      <c r="AB12" s="5">
        <f ca="1">SUMIF('OFSW FM'!$13:$13,Annual!AB$2,'OFSW FM'!99:99)</f>
        <v>0</v>
      </c>
      <c r="AC12" s="5">
        <f ca="1">SUMIF('OFSW FM'!$13:$13,Annual!AC$2,'OFSW FM'!99:99)</f>
        <v>0</v>
      </c>
      <c r="AD12" s="5">
        <f ca="1">SUMIF('OFSW FM'!$13:$13,Annual!AD$2,'OFSW FM'!99:99)</f>
        <v>0</v>
      </c>
      <c r="AE12" s="5">
        <f ca="1">SUMIF('OFSW FM'!$13:$13,Annual!AE$2,'OFSW FM'!99:99)</f>
        <v>0</v>
      </c>
      <c r="AF12" s="5">
        <f ca="1">SUMIF('OFSW FM'!$13:$13,Annual!AF$2,'OFSW FM'!99:99)</f>
        <v>0</v>
      </c>
      <c r="AG12" s="5">
        <f>SUMIF('OFSW FM'!$13:$13,Annual!AG$2,'OFSW FM'!99:99)</f>
        <v>0</v>
      </c>
      <c r="AH12" s="5">
        <f>SUMIF('OFSW FM'!$13:$13,Annual!AH$2,'OFSW FM'!99:99)</f>
        <v>0</v>
      </c>
    </row>
    <row r="13" spans="2:34" ht="14.65" thickBot="1" x14ac:dyDescent="0.5">
      <c r="D13" s="4" t="s">
        <v>247</v>
      </c>
      <c r="E13" s="4" t="s">
        <v>166</v>
      </c>
      <c r="F13" s="4"/>
      <c r="G13" s="4"/>
      <c r="H13" s="6">
        <f ca="1">SUMIF('OFSW FM'!$13:$13,Annual!H$2,'OFSW FM'!100:100)</f>
        <v>371346797.86760581</v>
      </c>
      <c r="I13" s="6">
        <f ca="1">SUMIF('OFSW FM'!$13:$13,Annual!I$2,'OFSW FM'!100:100)</f>
        <v>260624257.16674197</v>
      </c>
      <c r="J13" s="6">
        <f ca="1">SUMIF('OFSW FM'!$13:$13,Annual!J$2,'OFSW FM'!100:100)</f>
        <v>0</v>
      </c>
      <c r="K13" s="6">
        <f ca="1">SUMIF('OFSW FM'!$13:$13,Annual!K$2,'OFSW FM'!100:100)</f>
        <v>0</v>
      </c>
      <c r="L13" s="6">
        <f ca="1">SUMIF('OFSW FM'!$13:$13,Annual!L$2,'OFSW FM'!100:100)</f>
        <v>0</v>
      </c>
      <c r="M13" s="6">
        <f ca="1">SUMIF('OFSW FM'!$13:$13,Annual!M$2,'OFSW FM'!100:100)</f>
        <v>0</v>
      </c>
      <c r="N13" s="6">
        <f ca="1">SUMIF('OFSW FM'!$13:$13,Annual!N$2,'OFSW FM'!100:100)</f>
        <v>0</v>
      </c>
      <c r="O13" s="6">
        <f ca="1">SUMIF('OFSW FM'!$13:$13,Annual!O$2,'OFSW FM'!100:100)</f>
        <v>0</v>
      </c>
      <c r="P13" s="6">
        <f ca="1">SUMIF('OFSW FM'!$13:$13,Annual!P$2,'OFSW FM'!100:100)</f>
        <v>0</v>
      </c>
      <c r="Q13" s="6">
        <f ca="1">SUMIF('OFSW FM'!$13:$13,Annual!Q$2,'OFSW FM'!100:100)</f>
        <v>0</v>
      </c>
      <c r="R13" s="6">
        <f ca="1">SUMIF('OFSW FM'!$13:$13,Annual!R$2,'OFSW FM'!100:100)</f>
        <v>0</v>
      </c>
      <c r="S13" s="6">
        <f ca="1">SUMIF('OFSW FM'!$13:$13,Annual!S$2,'OFSW FM'!100:100)</f>
        <v>0</v>
      </c>
      <c r="T13" s="6">
        <f ca="1">SUMIF('OFSW FM'!$13:$13,Annual!T$2,'OFSW FM'!100:100)</f>
        <v>0</v>
      </c>
      <c r="U13" s="6">
        <f ca="1">SUMIF('OFSW FM'!$13:$13,Annual!U$2,'OFSW FM'!100:100)</f>
        <v>0</v>
      </c>
      <c r="V13" s="6">
        <f ca="1">SUMIF('OFSW FM'!$13:$13,Annual!V$2,'OFSW FM'!100:100)</f>
        <v>0</v>
      </c>
      <c r="W13" s="6">
        <f ca="1">SUMIF('OFSW FM'!$13:$13,Annual!W$2,'OFSW FM'!100:100)</f>
        <v>0</v>
      </c>
      <c r="X13" s="6">
        <f ca="1">SUMIF('OFSW FM'!$13:$13,Annual!X$2,'OFSW FM'!100:100)</f>
        <v>0</v>
      </c>
      <c r="Y13" s="6">
        <f ca="1">SUMIF('OFSW FM'!$13:$13,Annual!Y$2,'OFSW FM'!100:100)</f>
        <v>0</v>
      </c>
      <c r="Z13" s="6">
        <f ca="1">SUMIF('OFSW FM'!$13:$13,Annual!Z$2,'OFSW FM'!100:100)</f>
        <v>0</v>
      </c>
      <c r="AA13" s="6">
        <f ca="1">SUMIF('OFSW FM'!$13:$13,Annual!AA$2,'OFSW FM'!100:100)</f>
        <v>0</v>
      </c>
      <c r="AB13" s="6">
        <f ca="1">SUMIF('OFSW FM'!$13:$13,Annual!AB$2,'OFSW FM'!100:100)</f>
        <v>0</v>
      </c>
      <c r="AC13" s="6">
        <f ca="1">SUMIF('OFSW FM'!$13:$13,Annual!AC$2,'OFSW FM'!100:100)</f>
        <v>0</v>
      </c>
      <c r="AD13" s="6">
        <f ca="1">SUMIF('OFSW FM'!$13:$13,Annual!AD$2,'OFSW FM'!100:100)</f>
        <v>0</v>
      </c>
      <c r="AE13" s="6">
        <f ca="1">SUMIF('OFSW FM'!$13:$13,Annual!AE$2,'OFSW FM'!100:100)</f>
        <v>0</v>
      </c>
      <c r="AF13" s="6">
        <f ca="1">SUMIF('OFSW FM'!$13:$13,Annual!AF$2,'OFSW FM'!100:100)</f>
        <v>0</v>
      </c>
      <c r="AG13" s="6">
        <f>SUMIF('OFSW FM'!$13:$13,Annual!AG$2,'OFSW FM'!100:100)</f>
        <v>0</v>
      </c>
      <c r="AH13" s="6">
        <f>SUMIF('OFSW FM'!$13:$13,Annual!AH$2,'OFSW FM'!100:100)</f>
        <v>0</v>
      </c>
    </row>
    <row r="17" spans="2:34" x14ac:dyDescent="0.45">
      <c r="B17" s="2" t="s">
        <v>270</v>
      </c>
    </row>
    <row r="18" spans="2:34" x14ac:dyDescent="0.45">
      <c r="B18" s="2"/>
      <c r="C18" t="s">
        <v>235</v>
      </c>
      <c r="H18" s="5">
        <f>SUMIF('OFSW FM'!$13:$13,Annual!H$2,'OFSW FM'!121:121)</f>
        <v>0</v>
      </c>
      <c r="I18" s="5">
        <f>SUMIF('OFSW FM'!$13:$13,Annual!I$2,'OFSW FM'!121:121)</f>
        <v>0</v>
      </c>
      <c r="J18" s="5">
        <f>SUMIF('OFSW FM'!$13:$13,Annual!J$2,'OFSW FM'!121:121)</f>
        <v>89680279.037705868</v>
      </c>
      <c r="K18" s="5">
        <f>SUMIF('OFSW FM'!$13:$13,Annual!K$2,'OFSW FM'!121:121)</f>
        <v>91290136.01364851</v>
      </c>
      <c r="L18" s="5">
        <f>SUMIF('OFSW FM'!$13:$13,Annual!L$2,'OFSW FM'!121:121)</f>
        <v>92940239.413989723</v>
      </c>
      <c r="M18" s="5">
        <f>SUMIF('OFSW FM'!$13:$13,Annual!M$2,'OFSW FM'!121:121)</f>
        <v>94969766.174080908</v>
      </c>
      <c r="N18" s="5">
        <f>SUMIF('OFSW FM'!$13:$13,Annual!N$2,'OFSW FM'!121:121)</f>
        <v>96365235.284322917</v>
      </c>
      <c r="O18" s="5">
        <f>SUMIF('OFSW FM'!$13:$13,Annual!O$2,'OFSW FM'!121:121)</f>
        <v>98142216.16643101</v>
      </c>
      <c r="P18" s="5">
        <f>SUMIF('OFSW FM'!$13:$13,Annual!P$2,'OFSW FM'!121:121)</f>
        <v>99963621.570591778</v>
      </c>
      <c r="Q18" s="5">
        <f>SUMIF('OFSW FM'!$13:$13,Annual!Q$2,'OFSW FM'!121:121)</f>
        <v>102194869.93649881</v>
      </c>
      <c r="R18" s="5">
        <f>SUMIF('OFSW FM'!$13:$13,Annual!R$2,'OFSW FM'!121:121)</f>
        <v>103744176.16260296</v>
      </c>
      <c r="S18" s="5">
        <f>SUMIF('OFSW FM'!$13:$13,Annual!S$2,'OFSW FM'!121:121)</f>
        <v>105705630.56666803</v>
      </c>
      <c r="T18" s="5">
        <f>SUMIF('OFSW FM'!$13:$13,Annual!T$2,'OFSW FM'!121:121)</f>
        <v>101838712.64065903</v>
      </c>
      <c r="U18" s="5">
        <f>SUMIF('OFSW FM'!$13:$13,Annual!U$2,'OFSW FM'!121:121)</f>
        <v>102872051.24004114</v>
      </c>
      <c r="V18" s="5">
        <f>SUMIF('OFSW FM'!$13:$13,Annual!V$2,'OFSW FM'!121:121)</f>
        <v>103151027.65698852</v>
      </c>
      <c r="W18" s="5">
        <f>SUMIF('OFSW FM'!$13:$13,Annual!W$2,'OFSW FM'!121:121)</f>
        <v>103800900.74402404</v>
      </c>
      <c r="X18" s="5">
        <f>SUMIF('OFSW FM'!$13:$13,Annual!X$2,'OFSW FM'!121:121)</f>
        <v>104446169.13219154</v>
      </c>
      <c r="Y18" s="5">
        <f>SUMIF('OFSW FM'!$13:$13,Annual!Y$2,'OFSW FM'!121:121)</f>
        <v>0</v>
      </c>
      <c r="Z18" s="5">
        <f>SUMIF('OFSW FM'!$13:$13,Annual!Z$2,'OFSW FM'!121:121)</f>
        <v>0</v>
      </c>
      <c r="AA18" s="5">
        <f>SUMIF('OFSW FM'!$13:$13,Annual!AA$2,'OFSW FM'!121:121)</f>
        <v>0</v>
      </c>
      <c r="AB18" s="5">
        <f>SUMIF('OFSW FM'!$13:$13,Annual!AB$2,'OFSW FM'!121:121)</f>
        <v>0</v>
      </c>
      <c r="AC18" s="5">
        <f>SUMIF('OFSW FM'!$13:$13,Annual!AC$2,'OFSW FM'!121:121)</f>
        <v>0</v>
      </c>
      <c r="AD18" s="5">
        <f>SUMIF('OFSW FM'!$13:$13,Annual!AD$2,'OFSW FM'!121:121)</f>
        <v>0</v>
      </c>
      <c r="AE18" s="5">
        <f>SUMIF('OFSW FM'!$13:$13,Annual!AE$2,'OFSW FM'!121:121)</f>
        <v>0</v>
      </c>
      <c r="AF18" s="5">
        <f>SUMIF('OFSW FM'!$13:$13,Annual!AF$2,'OFSW FM'!121:121)</f>
        <v>0</v>
      </c>
      <c r="AG18" s="5">
        <f>SUMIF('OFSW FM'!$13:$13,Annual!AG$2,'OFSW FM'!121:121)</f>
        <v>0</v>
      </c>
      <c r="AH18" s="5">
        <f>SUMIF('OFSW FM'!$13:$13,Annual!AH$2,'OFSW FM'!121:121)</f>
        <v>0</v>
      </c>
    </row>
    <row r="19" spans="2:34" x14ac:dyDescent="0.45">
      <c r="B19" s="2"/>
      <c r="C19" t="s">
        <v>271</v>
      </c>
      <c r="H19" s="5">
        <f ca="1">SUMIF('OFSW FM'!$13:$13,Annual!H$2,'OFSW FM'!122:122)</f>
        <v>0</v>
      </c>
      <c r="I19" s="5">
        <f ca="1">SUMIF('OFSW FM'!$13:$13,Annual!I$2,'OFSW FM'!122:122)</f>
        <v>0</v>
      </c>
      <c r="J19" s="5">
        <f ca="1">SUMIF('OFSW FM'!$13:$13,Annual!J$2,'OFSW FM'!122:122)</f>
        <v>59786852.691803917</v>
      </c>
      <c r="K19" s="5">
        <f ca="1">SUMIF('OFSW FM'!$13:$13,Annual!K$2,'OFSW FM'!122:122)</f>
        <v>60860090.675765678</v>
      </c>
      <c r="L19" s="5">
        <f ca="1">SUMIF('OFSW FM'!$13:$13,Annual!L$2,'OFSW FM'!122:122)</f>
        <v>61960159.609326482</v>
      </c>
      <c r="M19" s="5">
        <f ca="1">SUMIF('OFSW FM'!$13:$13,Annual!M$2,'OFSW FM'!122:122)</f>
        <v>63313177.449387267</v>
      </c>
      <c r="N19" s="5">
        <f ca="1">SUMIF('OFSW FM'!$13:$13,Annual!N$2,'OFSW FM'!122:122)</f>
        <v>64243490.189548612</v>
      </c>
      <c r="O19" s="5">
        <f ca="1">SUMIF('OFSW FM'!$13:$13,Annual!O$2,'OFSW FM'!122:122)</f>
        <v>65428144.110954002</v>
      </c>
      <c r="P19" s="5">
        <f ca="1">SUMIF('OFSW FM'!$13:$13,Annual!P$2,'OFSW FM'!122:122)</f>
        <v>66642414.380394518</v>
      </c>
      <c r="Q19" s="5">
        <f ca="1">SUMIF('OFSW FM'!$13:$13,Annual!Q$2,'OFSW FM'!122:122)</f>
        <v>68129913.290999204</v>
      </c>
      <c r="R19" s="5">
        <f ca="1">SUMIF('OFSW FM'!$13:$13,Annual!R$2,'OFSW FM'!122:122)</f>
        <v>69162784.108401969</v>
      </c>
      <c r="S19" s="5">
        <f ca="1">SUMIF('OFSW FM'!$13:$13,Annual!S$2,'OFSW FM'!122:122)</f>
        <v>70470420.377778694</v>
      </c>
      <c r="T19" s="5">
        <f ca="1">SUMIF('OFSW FM'!$13:$13,Annual!T$2,'OFSW FM'!122:122)</f>
        <v>-1.4901161193847636E-9</v>
      </c>
      <c r="U19" s="5">
        <f ca="1">SUMIF('OFSW FM'!$13:$13,Annual!U$2,'OFSW FM'!122:122)</f>
        <v>-1.5681493096053611E-9</v>
      </c>
      <c r="V19" s="5">
        <f ca="1">SUMIF('OFSW FM'!$13:$13,Annual!V$2,'OFSW FM'!122:122)</f>
        <v>-2.3555032948934272E-9</v>
      </c>
      <c r="W19" s="5">
        <f ca="1">SUMIF('OFSW FM'!$13:$13,Annual!W$2,'OFSW FM'!122:122)</f>
        <v>-5.6807323100838333E-9</v>
      </c>
      <c r="X19" s="5">
        <f ca="1">SUMIF('OFSW FM'!$13:$13,Annual!X$2,'OFSW FM'!122:122)</f>
        <v>-2.8810105302301786E-9</v>
      </c>
      <c r="Y19" s="5">
        <f ca="1">SUMIF('OFSW FM'!$13:$13,Annual!Y$2,'OFSW FM'!122:122)</f>
        <v>0</v>
      </c>
      <c r="Z19" s="5">
        <f ca="1">SUMIF('OFSW FM'!$13:$13,Annual!Z$2,'OFSW FM'!122:122)</f>
        <v>0</v>
      </c>
      <c r="AA19" s="5">
        <f ca="1">SUMIF('OFSW FM'!$13:$13,Annual!AA$2,'OFSW FM'!122:122)</f>
        <v>0</v>
      </c>
      <c r="AB19" s="5">
        <f ca="1">SUMIF('OFSW FM'!$13:$13,Annual!AB$2,'OFSW FM'!122:122)</f>
        <v>0</v>
      </c>
      <c r="AC19" s="5">
        <f ca="1">SUMIF('OFSW FM'!$13:$13,Annual!AC$2,'OFSW FM'!122:122)</f>
        <v>0</v>
      </c>
      <c r="AD19" s="5">
        <f ca="1">SUMIF('OFSW FM'!$13:$13,Annual!AD$2,'OFSW FM'!122:122)</f>
        <v>0</v>
      </c>
      <c r="AE19" s="5">
        <f ca="1">SUMIF('OFSW FM'!$13:$13,Annual!AE$2,'OFSW FM'!122:122)</f>
        <v>0</v>
      </c>
      <c r="AF19" s="5">
        <f ca="1">SUMIF('OFSW FM'!$13:$13,Annual!AF$2,'OFSW FM'!122:122)</f>
        <v>0</v>
      </c>
      <c r="AG19" s="5">
        <f>SUMIF('OFSW FM'!$13:$13,Annual!AG$2,'OFSW FM'!122:122)</f>
        <v>0</v>
      </c>
      <c r="AH19" s="5">
        <f>SUMIF('OFSW FM'!$13:$13,Annual!AH$2,'OFSW FM'!122:122)</f>
        <v>0</v>
      </c>
    </row>
    <row r="20" spans="2:34" x14ac:dyDescent="0.45">
      <c r="B20" s="2"/>
      <c r="C20" t="s">
        <v>272</v>
      </c>
      <c r="H20" s="5">
        <f ca="1">SUMIF('OFSW FM'!$13:$13,Annual!H$2,'OFSW FM'!123:123)</f>
        <v>0</v>
      </c>
      <c r="I20" s="5">
        <f ca="1">SUMIF('OFSW FM'!$13:$13,Annual!I$2,'OFSW FM'!123:123)</f>
        <v>0</v>
      </c>
      <c r="J20" s="5">
        <f ca="1">SUMIF('OFSW FM'!$13:$13,Annual!J$2,'OFSW FM'!123:123)</f>
        <v>29893426.345901962</v>
      </c>
      <c r="K20" s="5">
        <f ca="1">SUMIF('OFSW FM'!$13:$13,Annual!K$2,'OFSW FM'!123:123)</f>
        <v>30430045.337882843</v>
      </c>
      <c r="L20" s="5">
        <f ca="1">SUMIF('OFSW FM'!$13:$13,Annual!L$2,'OFSW FM'!123:123)</f>
        <v>30980079.804663245</v>
      </c>
      <c r="M20" s="5">
        <f ca="1">SUMIF('OFSW FM'!$13:$13,Annual!M$2,'OFSW FM'!123:123)</f>
        <v>31656588.724693637</v>
      </c>
      <c r="N20" s="5">
        <f ca="1">SUMIF('OFSW FM'!$13:$13,Annual!N$2,'OFSW FM'!123:123)</f>
        <v>32121745.09477431</v>
      </c>
      <c r="O20" s="5">
        <f ca="1">SUMIF('OFSW FM'!$13:$13,Annual!O$2,'OFSW FM'!123:123)</f>
        <v>32714072.055477008</v>
      </c>
      <c r="P20" s="5">
        <f ca="1">SUMIF('OFSW FM'!$13:$13,Annual!P$2,'OFSW FM'!123:123)</f>
        <v>33321207.190197255</v>
      </c>
      <c r="Q20" s="5">
        <f ca="1">SUMIF('OFSW FM'!$13:$13,Annual!Q$2,'OFSW FM'!123:123)</f>
        <v>34064956.645499602</v>
      </c>
      <c r="R20" s="5">
        <f ca="1">SUMIF('OFSW FM'!$13:$13,Annual!R$2,'OFSW FM'!123:123)</f>
        <v>34581392.054200985</v>
      </c>
      <c r="S20" s="5">
        <f ca="1">SUMIF('OFSW FM'!$13:$13,Annual!S$2,'OFSW FM'!123:123)</f>
        <v>35235210.18888934</v>
      </c>
      <c r="T20" s="5">
        <f ca="1">SUMIF('OFSW FM'!$13:$13,Annual!T$2,'OFSW FM'!123:123)</f>
        <v>101838712.64065903</v>
      </c>
      <c r="U20" s="5">
        <f ca="1">SUMIF('OFSW FM'!$13:$13,Annual!U$2,'OFSW FM'!123:123)</f>
        <v>102872051.24004114</v>
      </c>
      <c r="V20" s="5">
        <f ca="1">SUMIF('OFSW FM'!$13:$13,Annual!V$2,'OFSW FM'!123:123)</f>
        <v>103151027.65698852</v>
      </c>
      <c r="W20" s="5">
        <f ca="1">SUMIF('OFSW FM'!$13:$13,Annual!W$2,'OFSW FM'!123:123)</f>
        <v>103800900.74402404</v>
      </c>
      <c r="X20" s="5">
        <f ca="1">SUMIF('OFSW FM'!$13:$13,Annual!X$2,'OFSW FM'!123:123)</f>
        <v>104446169.13219154</v>
      </c>
      <c r="Y20" s="5">
        <f ca="1">SUMIF('OFSW FM'!$13:$13,Annual!Y$2,'OFSW FM'!123:123)</f>
        <v>0</v>
      </c>
      <c r="Z20" s="5">
        <f ca="1">SUMIF('OFSW FM'!$13:$13,Annual!Z$2,'OFSW FM'!123:123)</f>
        <v>0</v>
      </c>
      <c r="AA20" s="5">
        <f ca="1">SUMIF('OFSW FM'!$13:$13,Annual!AA$2,'OFSW FM'!123:123)</f>
        <v>0</v>
      </c>
      <c r="AB20" s="5">
        <f ca="1">SUMIF('OFSW FM'!$13:$13,Annual!AB$2,'OFSW FM'!123:123)</f>
        <v>0</v>
      </c>
      <c r="AC20" s="5">
        <f ca="1">SUMIF('OFSW FM'!$13:$13,Annual!AC$2,'OFSW FM'!123:123)</f>
        <v>0</v>
      </c>
      <c r="AD20" s="5">
        <f ca="1">SUMIF('OFSW FM'!$13:$13,Annual!AD$2,'OFSW FM'!123:123)</f>
        <v>0</v>
      </c>
      <c r="AE20" s="5">
        <f ca="1">SUMIF('OFSW FM'!$13:$13,Annual!AE$2,'OFSW FM'!123:123)</f>
        <v>0</v>
      </c>
      <c r="AF20" s="5">
        <f ca="1">SUMIF('OFSW FM'!$13:$13,Annual!AF$2,'OFSW FM'!123:123)</f>
        <v>0</v>
      </c>
      <c r="AG20" s="5">
        <f>SUMIF('OFSW FM'!$13:$13,Annual!AG$2,'OFSW FM'!123:123)</f>
        <v>0</v>
      </c>
      <c r="AH20" s="5">
        <f>SUMIF('OFSW FM'!$13:$13,Annual!AH$2,'OFSW FM'!123:123)</f>
        <v>0</v>
      </c>
    </row>
    <row r="21" spans="2:34" x14ac:dyDescent="0.45">
      <c r="B21" s="2"/>
      <c r="C21" t="s">
        <v>273</v>
      </c>
      <c r="H21" s="5">
        <f ca="1">SUMIF('OFSW FM'!$13:$13,Annual!H$2,'OFSW FM'!124:124)</f>
        <v>75919008.958770841</v>
      </c>
      <c r="I21" s="5">
        <f ca="1">SUMIF('OFSW FM'!$13:$13,Annual!I$2,'OFSW FM'!124:124)</f>
        <v>53282633.452972963</v>
      </c>
      <c r="J21" s="5">
        <f ca="1">SUMIF('OFSW FM'!$13:$13,Annual!J$2,'OFSW FM'!124:124)</f>
        <v>0</v>
      </c>
      <c r="K21" s="5">
        <f ca="1">SUMIF('OFSW FM'!$13:$13,Annual!K$2,'OFSW FM'!124:124)</f>
        <v>0</v>
      </c>
      <c r="L21" s="5">
        <f ca="1">SUMIF('OFSW FM'!$13:$13,Annual!L$2,'OFSW FM'!124:124)</f>
        <v>0</v>
      </c>
      <c r="M21" s="5">
        <f ca="1">SUMIF('OFSW FM'!$13:$13,Annual!M$2,'OFSW FM'!124:124)</f>
        <v>0</v>
      </c>
      <c r="N21" s="5">
        <f ca="1">SUMIF('OFSW FM'!$13:$13,Annual!N$2,'OFSW FM'!124:124)</f>
        <v>0</v>
      </c>
      <c r="O21" s="5">
        <f ca="1">SUMIF('OFSW FM'!$13:$13,Annual!O$2,'OFSW FM'!124:124)</f>
        <v>0</v>
      </c>
      <c r="P21" s="5">
        <f ca="1">SUMIF('OFSW FM'!$13:$13,Annual!P$2,'OFSW FM'!124:124)</f>
        <v>0</v>
      </c>
      <c r="Q21" s="5">
        <f ca="1">SUMIF('OFSW FM'!$13:$13,Annual!Q$2,'OFSW FM'!124:124)</f>
        <v>0</v>
      </c>
      <c r="R21" s="5">
        <f ca="1">SUMIF('OFSW FM'!$13:$13,Annual!R$2,'OFSW FM'!124:124)</f>
        <v>0</v>
      </c>
      <c r="S21" s="5">
        <f ca="1">SUMIF('OFSW FM'!$13:$13,Annual!S$2,'OFSW FM'!124:124)</f>
        <v>0</v>
      </c>
      <c r="T21" s="5">
        <f ca="1">SUMIF('OFSW FM'!$13:$13,Annual!T$2,'OFSW FM'!124:124)</f>
        <v>0</v>
      </c>
      <c r="U21" s="5">
        <f ca="1">SUMIF('OFSW FM'!$13:$13,Annual!U$2,'OFSW FM'!124:124)</f>
        <v>0</v>
      </c>
      <c r="V21" s="5">
        <f ca="1">SUMIF('OFSW FM'!$13:$13,Annual!V$2,'OFSW FM'!124:124)</f>
        <v>0</v>
      </c>
      <c r="W21" s="5">
        <f ca="1">SUMIF('OFSW FM'!$13:$13,Annual!W$2,'OFSW FM'!124:124)</f>
        <v>0</v>
      </c>
      <c r="X21" s="5">
        <f ca="1">SUMIF('OFSW FM'!$13:$13,Annual!X$2,'OFSW FM'!124:124)</f>
        <v>0</v>
      </c>
      <c r="Y21" s="5">
        <f ca="1">SUMIF('OFSW FM'!$13:$13,Annual!Y$2,'OFSW FM'!124:124)</f>
        <v>0</v>
      </c>
      <c r="Z21" s="5">
        <f ca="1">SUMIF('OFSW FM'!$13:$13,Annual!Z$2,'OFSW FM'!124:124)</f>
        <v>0</v>
      </c>
      <c r="AA21" s="5">
        <f ca="1">SUMIF('OFSW FM'!$13:$13,Annual!AA$2,'OFSW FM'!124:124)</f>
        <v>0</v>
      </c>
      <c r="AB21" s="5">
        <f ca="1">SUMIF('OFSW FM'!$13:$13,Annual!AB$2,'OFSW FM'!124:124)</f>
        <v>0</v>
      </c>
      <c r="AC21" s="5">
        <f ca="1">SUMIF('OFSW FM'!$13:$13,Annual!AC$2,'OFSW FM'!124:124)</f>
        <v>0</v>
      </c>
      <c r="AD21" s="5">
        <f ca="1">SUMIF('OFSW FM'!$13:$13,Annual!AD$2,'OFSW FM'!124:124)</f>
        <v>0</v>
      </c>
      <c r="AE21" s="5">
        <f ca="1">SUMIF('OFSW FM'!$13:$13,Annual!AE$2,'OFSW FM'!124:124)</f>
        <v>0</v>
      </c>
      <c r="AF21" s="5">
        <f ca="1">SUMIF('OFSW FM'!$13:$13,Annual!AF$2,'OFSW FM'!124:124)</f>
        <v>0</v>
      </c>
      <c r="AG21" s="5">
        <f>SUMIF('OFSW FM'!$13:$13,Annual!AG$2,'OFSW FM'!124:124)</f>
        <v>0</v>
      </c>
      <c r="AH21" s="5">
        <f>SUMIF('OFSW FM'!$13:$13,Annual!AH$2,'OFSW FM'!124:124)</f>
        <v>0</v>
      </c>
    </row>
    <row r="22" spans="2:34" ht="14.65" thickBot="1" x14ac:dyDescent="0.5">
      <c r="B22" s="2"/>
      <c r="C22" s="4" t="s">
        <v>274</v>
      </c>
      <c r="D22" s="4"/>
      <c r="E22" s="4"/>
      <c r="F22" s="4"/>
      <c r="G22" s="4"/>
      <c r="H22" s="6">
        <f ca="1">SUMIF('OFSW FM'!$13:$13,Annual!H$2,'OFSW FM'!125:125)</f>
        <v>-75919008.958770841</v>
      </c>
      <c r="I22" s="6">
        <f ca="1">SUMIF('OFSW FM'!$13:$13,Annual!I$2,'OFSW FM'!125:125)</f>
        <v>-53282633.452972963</v>
      </c>
      <c r="J22" s="6">
        <f ca="1">SUMIF('OFSW FM'!$13:$13,Annual!J$2,'OFSW FM'!125:125)</f>
        <v>29893426.345901962</v>
      </c>
      <c r="K22" s="6">
        <f ca="1">SUMIF('OFSW FM'!$13:$13,Annual!K$2,'OFSW FM'!125:125)</f>
        <v>30430045.337882843</v>
      </c>
      <c r="L22" s="6">
        <f ca="1">SUMIF('OFSW FM'!$13:$13,Annual!L$2,'OFSW FM'!125:125)</f>
        <v>30980079.804663245</v>
      </c>
      <c r="M22" s="6">
        <f ca="1">SUMIF('OFSW FM'!$13:$13,Annual!M$2,'OFSW FM'!125:125)</f>
        <v>31656588.724693637</v>
      </c>
      <c r="N22" s="6">
        <f ca="1">SUMIF('OFSW FM'!$13:$13,Annual!N$2,'OFSW FM'!125:125)</f>
        <v>32121745.09477431</v>
      </c>
      <c r="O22" s="6">
        <f ca="1">SUMIF('OFSW FM'!$13:$13,Annual!O$2,'OFSW FM'!125:125)</f>
        <v>32714072.055477008</v>
      </c>
      <c r="P22" s="6">
        <f ca="1">SUMIF('OFSW FM'!$13:$13,Annual!P$2,'OFSW FM'!125:125)</f>
        <v>33321207.190197255</v>
      </c>
      <c r="Q22" s="6">
        <f ca="1">SUMIF('OFSW FM'!$13:$13,Annual!Q$2,'OFSW FM'!125:125)</f>
        <v>34064956.645499602</v>
      </c>
      <c r="R22" s="6">
        <f ca="1">SUMIF('OFSW FM'!$13:$13,Annual!R$2,'OFSW FM'!125:125)</f>
        <v>34581392.054200985</v>
      </c>
      <c r="S22" s="6">
        <f ca="1">SUMIF('OFSW FM'!$13:$13,Annual!S$2,'OFSW FM'!125:125)</f>
        <v>35235210.18888934</v>
      </c>
      <c r="T22" s="6">
        <f ca="1">SUMIF('OFSW FM'!$13:$13,Annual!T$2,'OFSW FM'!125:125)</f>
        <v>101838712.64065903</v>
      </c>
      <c r="U22" s="6">
        <f ca="1">SUMIF('OFSW FM'!$13:$13,Annual!U$2,'OFSW FM'!125:125)</f>
        <v>102872051.24004114</v>
      </c>
      <c r="V22" s="6">
        <f ca="1">SUMIF('OFSW FM'!$13:$13,Annual!V$2,'OFSW FM'!125:125)</f>
        <v>103151027.65698852</v>
      </c>
      <c r="W22" s="6">
        <f ca="1">SUMIF('OFSW FM'!$13:$13,Annual!W$2,'OFSW FM'!125:125)</f>
        <v>103800900.74402404</v>
      </c>
      <c r="X22" s="6">
        <f ca="1">SUMIF('OFSW FM'!$13:$13,Annual!X$2,'OFSW FM'!125:125)</f>
        <v>104446169.13219154</v>
      </c>
      <c r="Y22" s="6">
        <f ca="1">SUMIF('OFSW FM'!$13:$13,Annual!Y$2,'OFSW FM'!125:125)</f>
        <v>0</v>
      </c>
      <c r="Z22" s="6">
        <f ca="1">SUMIF('OFSW FM'!$13:$13,Annual!Z$2,'OFSW FM'!125:125)</f>
        <v>0</v>
      </c>
      <c r="AA22" s="6">
        <f ca="1">SUMIF('OFSW FM'!$13:$13,Annual!AA$2,'OFSW FM'!125:125)</f>
        <v>0</v>
      </c>
      <c r="AB22" s="6">
        <f ca="1">SUMIF('OFSW FM'!$13:$13,Annual!AB$2,'OFSW FM'!125:125)</f>
        <v>0</v>
      </c>
      <c r="AC22" s="6">
        <f ca="1">SUMIF('OFSW FM'!$13:$13,Annual!AC$2,'OFSW FM'!125:125)</f>
        <v>0</v>
      </c>
      <c r="AD22" s="6">
        <f ca="1">SUMIF('OFSW FM'!$13:$13,Annual!AD$2,'OFSW FM'!125:125)</f>
        <v>0</v>
      </c>
      <c r="AE22" s="6">
        <f ca="1">SUMIF('OFSW FM'!$13:$13,Annual!AE$2,'OFSW FM'!125:125)</f>
        <v>0</v>
      </c>
      <c r="AF22" s="6">
        <f ca="1">SUMIF('OFSW FM'!$13:$13,Annual!AF$2,'OFSW FM'!125:125)</f>
        <v>0</v>
      </c>
      <c r="AG22" s="6">
        <f>SUMIF('OFSW FM'!$13:$13,Annual!AG$2,'OFSW FM'!125:125)</f>
        <v>0</v>
      </c>
      <c r="AH22" s="6">
        <f>SUMIF('OFSW FM'!$13:$13,Annual!AH$2,'OFSW FM'!125:125)</f>
        <v>0</v>
      </c>
    </row>
    <row r="23" spans="2:34" ht="14.65" thickTop="1" x14ac:dyDescent="0.45"/>
    <row r="24" spans="2:34" x14ac:dyDescent="0.45">
      <c r="B24" t="s">
        <v>311</v>
      </c>
    </row>
    <row r="25" spans="2:34" x14ac:dyDescent="0.45">
      <c r="C25" t="s">
        <v>312</v>
      </c>
      <c r="H25" s="5">
        <f>SUMIF('OFSW FM'!$13:$13,Annual!H$2,'Development FM'!36:36)</f>
        <v>0</v>
      </c>
      <c r="I25" s="5">
        <f>SUMIF('OFSW FM'!$13:$13,Annual!I$2,'Development FM'!36:36)</f>
        <v>0</v>
      </c>
      <c r="J25" s="5">
        <f>SUMIF('OFSW FM'!$13:$13,Annual!J$2,'Development FM'!36:36)</f>
        <v>6000000</v>
      </c>
      <c r="K25" s="5">
        <f>SUMIF('OFSW FM'!$13:$13,Annual!K$2,'Development FM'!36:36)</f>
        <v>0</v>
      </c>
      <c r="L25" s="5">
        <f>SUMIF('OFSW FM'!$13:$13,Annual!L$2,'Development FM'!36:36)</f>
        <v>0</v>
      </c>
      <c r="M25" s="5">
        <f>SUMIF('OFSW FM'!$13:$13,Annual!M$2,'Development FM'!36:36)</f>
        <v>6000000</v>
      </c>
      <c r="N25" s="5">
        <f>SUMIF('OFSW FM'!$13:$13,Annual!N$2,'Development FM'!36:36)</f>
        <v>0</v>
      </c>
      <c r="O25" s="5">
        <f>SUMIF('OFSW FM'!$13:$13,Annual!O$2,'Development FM'!36:36)</f>
        <v>0</v>
      </c>
      <c r="P25" s="5">
        <f>SUMIF('OFSW FM'!$13:$13,Annual!P$2,'Development FM'!36:36)</f>
        <v>6000000</v>
      </c>
      <c r="Q25" s="5">
        <f>SUMIF('OFSW FM'!$13:$13,Annual!Q$2,'Development FM'!36:36)</f>
        <v>0</v>
      </c>
      <c r="R25" s="5">
        <f>SUMIF('OFSW FM'!$13:$13,Annual!R$2,'Development FM'!36:36)</f>
        <v>0</v>
      </c>
      <c r="S25" s="5">
        <f>SUMIF('OFSW FM'!$13:$13,Annual!S$2,'Development FM'!36:36)</f>
        <v>6000000</v>
      </c>
      <c r="T25" s="5">
        <f>SUMIF('OFSW FM'!$13:$13,Annual!T$2,'Development FM'!36:36)</f>
        <v>0</v>
      </c>
      <c r="U25" s="5">
        <f>SUMIF('OFSW FM'!$13:$13,Annual!U$2,'Development FM'!36:36)</f>
        <v>0</v>
      </c>
      <c r="V25" s="5">
        <f>SUMIF('OFSW FM'!$13:$13,Annual!V$2,'Development FM'!36:36)</f>
        <v>6000000</v>
      </c>
      <c r="W25" s="5">
        <f>SUMIF('OFSW FM'!$13:$13,Annual!W$2,'Development FM'!36:36)</f>
        <v>0</v>
      </c>
      <c r="X25" s="5">
        <f>SUMIF('OFSW FM'!$13:$13,Annual!X$2,'Development FM'!36:36)</f>
        <v>0</v>
      </c>
      <c r="Y25" s="5">
        <f>SUMIF('OFSW FM'!$13:$13,Annual!Y$2,'Development FM'!36:36)</f>
        <v>0</v>
      </c>
      <c r="Z25" s="5">
        <f>SUMIF('OFSW FM'!$13:$13,Annual!Z$2,'Development FM'!36:36)</f>
        <v>0</v>
      </c>
      <c r="AA25" s="5">
        <f>SUMIF('OFSW FM'!$13:$13,Annual!AA$2,'Development FM'!36:36)</f>
        <v>0</v>
      </c>
      <c r="AB25" s="5">
        <f>SUMIF('OFSW FM'!$13:$13,Annual!AB$2,'Development FM'!36:36)</f>
        <v>0</v>
      </c>
      <c r="AC25" s="5">
        <f>SUMIF('OFSW FM'!$13:$13,Annual!AC$2,'Development FM'!36:36)</f>
        <v>0</v>
      </c>
      <c r="AD25" s="5">
        <f>SUMIF('OFSW FM'!$13:$13,Annual!AD$2,'Development FM'!36:36)</f>
        <v>0</v>
      </c>
      <c r="AE25" s="5">
        <f>SUMIF('OFSW FM'!$13:$13,Annual!AE$2,'Development FM'!36:36)</f>
        <v>0</v>
      </c>
      <c r="AF25" s="5">
        <f>SUMIF('OFSW FM'!$13:$13,Annual!AF$2,'Development FM'!36:36)</f>
        <v>0</v>
      </c>
      <c r="AG25" s="5">
        <f>SUMIF('OFSW FM'!$13:$13,Annual!AG$2,'Development FM'!36:36)</f>
        <v>0</v>
      </c>
      <c r="AH25" s="5">
        <f>SUMIF('OFSW FM'!$13:$13,Annual!AH$2,'Development FM'!36:36)</f>
        <v>0</v>
      </c>
    </row>
    <row r="26" spans="2:34" x14ac:dyDescent="0.45">
      <c r="C26" t="s">
        <v>313</v>
      </c>
      <c r="H26" s="5">
        <f>SUMIF('OFSW FM'!$13:$13,Annual!H$2,'Development FM'!34:34)</f>
        <v>2092467.5890500215</v>
      </c>
      <c r="I26" s="5">
        <f>SUMIF('OFSW FM'!$13:$13,Annual!I$2,'Development FM'!34:34)</f>
        <v>2337362.6535593793</v>
      </c>
      <c r="J26" s="5">
        <f>SUMIF('OFSW FM'!$13:$13,Annual!J$2,'Development FM'!34:34)</f>
        <v>2408138.2886253395</v>
      </c>
      <c r="K26" s="5">
        <f>SUMIF('OFSW FM'!$13:$13,Annual!K$2,'Development FM'!34:34)</f>
        <v>1974673.3966727783</v>
      </c>
      <c r="L26" s="5">
        <f>SUMIF('OFSW FM'!$13:$13,Annual!L$2,'Development FM'!34:34)</f>
        <v>2024040.231589597</v>
      </c>
      <c r="M26" s="5">
        <f>SUMIF('OFSW FM'!$13:$13,Annual!M$2,'Development FM'!34:34)</f>
        <v>2074641.2373793363</v>
      </c>
      <c r="N26" s="5">
        <f>SUMIF('OFSW FM'!$13:$13,Annual!N$2,'Development FM'!34:34)</f>
        <v>1594880.4512353642</v>
      </c>
      <c r="O26" s="5">
        <f>SUMIF('OFSW FM'!$13:$13,Annual!O$2,'Development FM'!34:34)</f>
        <v>1634752.4625162478</v>
      </c>
      <c r="P26" s="5">
        <f>SUMIF('OFSW FM'!$13:$13,Annual!P$2,'Development FM'!34:34)</f>
        <v>1675621.2740791535</v>
      </c>
      <c r="Q26" s="5">
        <f>SUMIF('OFSW FM'!$13:$13,Annual!Q$2,'Development FM'!34:34)</f>
        <v>1145007.8706207545</v>
      </c>
      <c r="R26" s="5">
        <f>SUMIF('OFSW FM'!$13:$13,Annual!R$2,'Development FM'!34:34)</f>
        <v>1173633.0673862733</v>
      </c>
      <c r="S26" s="5">
        <f>SUMIF('OFSW FM'!$13:$13,Annual!S$2,'Development FM'!34:34)</f>
        <v>1202973.8940709298</v>
      </c>
      <c r="T26" s="5">
        <f>SUMIF('OFSW FM'!$13:$13,Annual!T$2,'Development FM'!34:34)</f>
        <v>616524.12071135128</v>
      </c>
      <c r="U26" s="5">
        <f>SUMIF('OFSW FM'!$13:$13,Annual!U$2,'Development FM'!34:34)</f>
        <v>631937.223729135</v>
      </c>
      <c r="V26" s="5">
        <f>SUMIF('OFSW FM'!$13:$13,Annual!V$2,'Development FM'!34:34)</f>
        <v>647735.6543223632</v>
      </c>
      <c r="W26" s="5">
        <f>SUMIF('OFSW FM'!$13:$13,Annual!W$2,'Development FM'!34:34)</f>
        <v>0</v>
      </c>
      <c r="X26" s="5">
        <f>SUMIF('OFSW FM'!$13:$13,Annual!X$2,'Development FM'!34:34)</f>
        <v>0</v>
      </c>
      <c r="Y26" s="5">
        <f>SUMIF('OFSW FM'!$13:$13,Annual!Y$2,'Development FM'!34:34)</f>
        <v>0</v>
      </c>
      <c r="Z26" s="5">
        <f>SUMIF('OFSW FM'!$13:$13,Annual!Z$2,'Development FM'!34:34)</f>
        <v>0</v>
      </c>
      <c r="AA26" s="5">
        <f>SUMIF('OFSW FM'!$13:$13,Annual!AA$2,'Development FM'!34:34)</f>
        <v>0</v>
      </c>
      <c r="AB26" s="5">
        <f>SUMIF('OFSW FM'!$13:$13,Annual!AB$2,'Development FM'!34:34)</f>
        <v>0</v>
      </c>
      <c r="AC26" s="5">
        <f>SUMIF('OFSW FM'!$13:$13,Annual!AC$2,'Development FM'!34:34)</f>
        <v>0</v>
      </c>
      <c r="AD26" s="5">
        <f>SUMIF('OFSW FM'!$13:$13,Annual!AD$2,'Development FM'!34:34)</f>
        <v>0</v>
      </c>
      <c r="AE26" s="5">
        <f>SUMIF('OFSW FM'!$13:$13,Annual!AE$2,'Development FM'!34:34)</f>
        <v>0</v>
      </c>
      <c r="AF26" s="5">
        <f>SUMIF('OFSW FM'!$13:$13,Annual!AF$2,'Development FM'!34:34)</f>
        <v>0</v>
      </c>
      <c r="AG26" s="5">
        <f>SUMIF('OFSW FM'!$13:$13,Annual!AG$2,'Development FM'!34:34)</f>
        <v>0</v>
      </c>
      <c r="AH26" s="5">
        <f>SUMIF('OFSW FM'!$13:$13,Annual!AH$2,'Development FM'!34:34)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Instructions</vt:lpstr>
      <vt:lpstr>OFSW Assumptions</vt:lpstr>
      <vt:lpstr>Development Pipeline Assumption</vt:lpstr>
      <vt:lpstr>OFSW FM</vt:lpstr>
      <vt:lpstr>Development FM</vt:lpstr>
      <vt:lpstr>Consolidated</vt:lpstr>
      <vt:lpstr>Annual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Tayor Swift</dc:creator>
  <cp:lastModifiedBy>Tayor Swift</cp:lastModifiedBy>
  <dcterms:created xsi:type="dcterms:W3CDTF">2026-03-02T19:59:46Z</dcterms:created>
  <dcterms:modified xsi:type="dcterms:W3CDTF">2026-03-03T14:09:38Z</dcterms:modified>
</cp:coreProperties>
</file>