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Edward\Documents\"/>
    </mc:Choice>
  </mc:AlternateContent>
  <xr:revisionPtr revIDLastSave="0" documentId="13_ncr:1_{350D15B4-9B53-43F5-A4AF-2811BFB0396D}" xr6:coauthVersionLast="47" xr6:coauthVersionMax="47" xr10:uidLastSave="{00000000-0000-0000-0000-000000000000}"/>
  <bookViews>
    <workbookView xWindow="-110" yWindow="-110" windowWidth="19420" windowHeight="11500" xr2:uid="{48EEDF87-B8FF-4CEE-867A-AF9F38AF1663}"/>
  </bookViews>
  <sheets>
    <sheet name="Chart1" sheetId="2" r:id="rId1"/>
    <sheet name="Table" sheetId="1" r:id="rId2"/>
    <sheet name="Formula" sheetId="3" r:id="rId3"/>
    <sheet name="AI Duration" sheetId="4" r:id="rId4"/>
    <sheet name="AI Convexity" sheetId="5" r:id="rId5"/>
    <sheet name="Sheet5" sheetId="6" r:id="rId6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44" i="1" l="1" a="1"/>
  <c r="C44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N24" i="1"/>
  <c r="N28" i="1"/>
  <c r="C46" i="1" a="1"/>
  <c r="C46" i="1"/>
  <c r="N26" i="1"/>
  <c r="C42" i="1" a="1"/>
  <c r="C42" i="1"/>
  <c r="N25" i="1"/>
  <c r="N27" i="1"/>
  <c r="N29" i="1"/>
  <c r="H31" i="1"/>
  <c r="D9" i="1"/>
  <c r="F8" i="1" a="1"/>
  <c r="F8" i="1"/>
  <c r="F9" i="1"/>
  <c r="D11" i="1"/>
  <c r="F11" i="1"/>
  <c r="D10" i="1"/>
  <c r="F10" i="1"/>
  <c r="D14" i="1"/>
  <c r="F14" i="1"/>
  <c r="F17" i="1"/>
  <c r="G9" i="1"/>
  <c r="G11" i="1"/>
  <c r="G10" i="1"/>
  <c r="G14" i="1"/>
  <c r="G17" i="1"/>
  <c r="H9" i="1"/>
  <c r="H11" i="1"/>
  <c r="H10" i="1"/>
  <c r="H14" i="1"/>
  <c r="H17" i="1"/>
  <c r="I9" i="1"/>
  <c r="I11" i="1"/>
  <c r="I10" i="1"/>
  <c r="I14" i="1"/>
  <c r="I17" i="1"/>
  <c r="J9" i="1"/>
  <c r="J11" i="1"/>
  <c r="J10" i="1"/>
  <c r="J14" i="1"/>
  <c r="J17" i="1"/>
  <c r="K9" i="1"/>
  <c r="K11" i="1"/>
  <c r="K10" i="1"/>
  <c r="K14" i="1"/>
  <c r="K17" i="1"/>
  <c r="L9" i="1"/>
  <c r="L11" i="1"/>
  <c r="L10" i="1"/>
  <c r="L14" i="1"/>
  <c r="L17" i="1"/>
  <c r="M9" i="1"/>
  <c r="M11" i="1"/>
  <c r="M10" i="1"/>
  <c r="M14" i="1"/>
  <c r="M17" i="1"/>
  <c r="N9" i="1"/>
  <c r="N11" i="1"/>
  <c r="N10" i="1"/>
  <c r="N14" i="1"/>
  <c r="N17" i="1"/>
  <c r="O9" i="1"/>
  <c r="O11" i="1"/>
  <c r="O10" i="1"/>
  <c r="O14" i="1"/>
  <c r="O17" i="1"/>
  <c r="P9" i="1"/>
  <c r="P11" i="1"/>
  <c r="P10" i="1"/>
  <c r="P14" i="1"/>
  <c r="P17" i="1"/>
  <c r="Q9" i="1"/>
  <c r="Q11" i="1"/>
  <c r="Q10" i="1"/>
  <c r="Q14" i="1"/>
  <c r="Q17" i="1"/>
  <c r="R9" i="1"/>
  <c r="R11" i="1"/>
  <c r="R10" i="1"/>
  <c r="R14" i="1"/>
  <c r="R17" i="1"/>
  <c r="S9" i="1"/>
  <c r="S11" i="1"/>
  <c r="S10" i="1"/>
  <c r="S14" i="1"/>
  <c r="S17" i="1"/>
  <c r="T9" i="1"/>
  <c r="T11" i="1"/>
  <c r="T10" i="1"/>
  <c r="T14" i="1"/>
  <c r="T17" i="1"/>
  <c r="U9" i="1"/>
  <c r="U11" i="1"/>
  <c r="U10" i="1"/>
  <c r="U14" i="1"/>
  <c r="U17" i="1"/>
  <c r="V9" i="1"/>
  <c r="V11" i="1"/>
  <c r="V10" i="1"/>
  <c r="V14" i="1"/>
  <c r="V17" i="1"/>
  <c r="W9" i="1"/>
  <c r="W11" i="1"/>
  <c r="W10" i="1"/>
  <c r="W14" i="1"/>
  <c r="W17" i="1"/>
  <c r="X9" i="1"/>
  <c r="X11" i="1"/>
  <c r="X10" i="1"/>
  <c r="X14" i="1"/>
  <c r="X17" i="1"/>
  <c r="Y9" i="1"/>
  <c r="Y11" i="1"/>
  <c r="Y10" i="1"/>
  <c r="Y14" i="1"/>
  <c r="Y17" i="1"/>
  <c r="Z9" i="1"/>
  <c r="Z11" i="1"/>
  <c r="Z10" i="1"/>
  <c r="Z14" i="1"/>
  <c r="Z17" i="1"/>
  <c r="AA9" i="1"/>
  <c r="AA11" i="1"/>
  <c r="AA10" i="1"/>
  <c r="AA14" i="1"/>
  <c r="AA17" i="1"/>
  <c r="AB9" i="1"/>
  <c r="AB11" i="1"/>
  <c r="AB10" i="1"/>
  <c r="AB14" i="1"/>
  <c r="AB17" i="1"/>
  <c r="AC9" i="1"/>
  <c r="AC11" i="1"/>
  <c r="AC10" i="1"/>
  <c r="AC14" i="1"/>
  <c r="AC17" i="1"/>
  <c r="AD9" i="1"/>
  <c r="AD11" i="1"/>
  <c r="AD10" i="1"/>
  <c r="AD14" i="1"/>
  <c r="AD17" i="1"/>
  <c r="AE9" i="1"/>
  <c r="AE11" i="1"/>
  <c r="AE10" i="1"/>
  <c r="AE14" i="1"/>
  <c r="AE17" i="1"/>
  <c r="AF9" i="1"/>
  <c r="AF11" i="1"/>
  <c r="AF10" i="1"/>
  <c r="AF14" i="1"/>
  <c r="AF17" i="1"/>
  <c r="AG9" i="1"/>
  <c r="AG11" i="1"/>
  <c r="AG10" i="1"/>
  <c r="AG14" i="1"/>
  <c r="AG17" i="1"/>
  <c r="AH9" i="1"/>
  <c r="AH11" i="1"/>
  <c r="AH10" i="1"/>
  <c r="AH14" i="1"/>
  <c r="AH17" i="1"/>
  <c r="AI9" i="1"/>
  <c r="AI11" i="1"/>
  <c r="AI10" i="1"/>
  <c r="AI14" i="1"/>
  <c r="AI17" i="1"/>
  <c r="D18" i="1"/>
  <c r="D15" i="1"/>
  <c r="D20" i="1"/>
  <c r="D23" i="1"/>
  <c r="D25" i="1"/>
  <c r="K34" i="1"/>
  <c r="J28" i="1"/>
  <c r="J29" i="1"/>
  <c r="I31" i="1"/>
  <c r="J31" i="1"/>
  <c r="J32" i="1"/>
  <c r="I28" i="1"/>
  <c r="I29" i="1"/>
  <c r="I32" i="1"/>
  <c r="I24" i="1"/>
  <c r="C48" i="1" a="1"/>
  <c r="C48" i="1"/>
  <c r="I25" i="1"/>
  <c r="I26" i="1"/>
  <c r="J26" i="1"/>
  <c r="J24" i="1"/>
  <c r="J27" i="1"/>
  <c r="I27" i="1"/>
  <c r="O28" i="1"/>
  <c r="O25" i="1"/>
  <c r="O26" i="1"/>
  <c r="O24" i="1"/>
  <c r="O27" i="1"/>
  <c r="O29" i="1"/>
  <c r="C40" i="1" a="1"/>
  <c r="C40" i="1"/>
  <c r="J25" i="1"/>
  <c r="P34" i="1"/>
  <c r="N34" i="1"/>
  <c r="M34" i="1"/>
  <c r="D33" i="4"/>
  <c r="C45" i="1" a="1"/>
  <c r="C45" i="1"/>
  <c r="C49" i="1" a="1"/>
  <c r="C49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F12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D31" i="4"/>
  <c r="D29" i="4"/>
  <c r="G29" i="4"/>
  <c r="H29" i="4"/>
  <c r="I29" i="4"/>
  <c r="J29" i="4"/>
  <c r="K29" i="4"/>
  <c r="L29" i="4"/>
  <c r="M29" i="4"/>
  <c r="N29" i="4"/>
  <c r="O29" i="4"/>
  <c r="F29" i="4"/>
  <c r="D27" i="4"/>
  <c r="G26" i="4"/>
  <c r="G27" i="4"/>
  <c r="H26" i="4"/>
  <c r="H27" i="4"/>
  <c r="I26" i="4"/>
  <c r="I27" i="4"/>
  <c r="J26" i="4"/>
  <c r="J27" i="4"/>
  <c r="K26" i="4"/>
  <c r="K27" i="4"/>
  <c r="L26" i="4"/>
  <c r="L27" i="4"/>
  <c r="M26" i="4"/>
  <c r="M27" i="4"/>
  <c r="N26" i="4"/>
  <c r="N27" i="4"/>
  <c r="O26" i="4"/>
  <c r="O27" i="4"/>
  <c r="F26" i="4"/>
  <c r="F27" i="4"/>
  <c r="O25" i="4"/>
  <c r="G25" i="4"/>
  <c r="H25" i="4"/>
  <c r="I25" i="4"/>
  <c r="J25" i="4"/>
  <c r="K25" i="4"/>
  <c r="L25" i="4"/>
  <c r="M25" i="4"/>
  <c r="N25" i="4"/>
  <c r="F25" i="4"/>
  <c r="F13" i="1"/>
  <c r="G13" i="1"/>
  <c r="H13" i="1"/>
  <c r="I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D22" i="1"/>
  <c r="C37" i="1" a="1"/>
  <c r="C37" i="1"/>
  <c r="C38" i="1" a="1"/>
  <c r="C38" i="1"/>
  <c r="B37" i="1"/>
  <c r="B38" i="1"/>
  <c r="B39" i="1"/>
  <c r="C39" i="1" a="1"/>
  <c r="C39" i="1"/>
  <c r="B40" i="1"/>
  <c r="B41" i="1"/>
  <c r="C41" i="1" a="1"/>
  <c r="C41" i="1"/>
  <c r="B42" i="1"/>
  <c r="B43" i="1"/>
  <c r="C43" i="1" a="1"/>
  <c r="C43" i="1"/>
  <c r="B44" i="1"/>
  <c r="B45" i="1"/>
  <c r="B46" i="1"/>
  <c r="B47" i="1"/>
  <c r="C47" i="1" a="1"/>
  <c r="C47" i="1"/>
  <c r="B48" i="1"/>
  <c r="B49" i="1"/>
  <c r="B50" i="1"/>
  <c r="C50" i="1" a="1"/>
  <c r="C50" i="1"/>
  <c r="B51" i="1"/>
  <c r="C51" i="1" a="1"/>
  <c r="C51" i="1"/>
  <c r="B52" i="1"/>
  <c r="C52" i="1" a="1"/>
  <c r="C52" i="1"/>
  <c r="B53" i="1"/>
  <c r="C53" i="1" a="1"/>
  <c r="C53" i="1"/>
  <c r="B54" i="1"/>
  <c r="C54" i="1" a="1"/>
  <c r="C54" i="1"/>
  <c r="B55" i="1"/>
  <c r="C55" i="1" a="1"/>
  <c r="C55" i="1"/>
  <c r="B56" i="1"/>
  <c r="C56" i="1" a="1"/>
  <c r="C56" i="1"/>
  <c r="B57" i="1"/>
  <c r="C57" i="1" a="1"/>
  <c r="C57" i="1"/>
  <c r="B58" i="1"/>
  <c r="C58" i="1" a="1"/>
  <c r="C58" i="1"/>
  <c r="B59" i="1"/>
  <c r="C59" i="1" a="1"/>
  <c r="C59" i="1"/>
  <c r="B60" i="1"/>
  <c r="C60" i="1" a="1"/>
  <c r="C60" i="1"/>
  <c r="B61" i="1"/>
  <c r="C61" i="1" a="1"/>
  <c r="C61" i="1"/>
  <c r="B62" i="1"/>
  <c r="C62" i="1" a="1"/>
  <c r="C62" i="1"/>
  <c r="B63" i="1"/>
  <c r="C63" i="1" a="1"/>
  <c r="C63" i="1"/>
  <c r="B64" i="1"/>
  <c r="C64" i="1" a="1"/>
  <c r="C64" i="1"/>
  <c r="B65" i="1"/>
  <c r="C65" i="1" a="1"/>
  <c r="C65" i="1"/>
  <c r="B66" i="1"/>
  <c r="C66" i="1" a="1"/>
  <c r="C66" i="1"/>
  <c r="B67" i="1"/>
  <c r="C67" i="1" a="1"/>
  <c r="C67" i="1"/>
  <c r="B68" i="1"/>
  <c r="C68" i="1" a="1"/>
  <c r="C68" i="1"/>
  <c r="B69" i="1"/>
  <c r="C69" i="1" a="1"/>
  <c r="C69" i="1"/>
  <c r="B70" i="1"/>
  <c r="C70" i="1" a="1"/>
  <c r="C70" i="1"/>
  <c r="B71" i="1"/>
  <c r="C71" i="1" a="1"/>
  <c r="C71" i="1"/>
  <c r="B72" i="1"/>
  <c r="C72" i="1" a="1"/>
  <c r="C72" i="1"/>
  <c r="B73" i="1"/>
  <c r="C73" i="1" a="1"/>
  <c r="C73" i="1"/>
  <c r="B74" i="1"/>
  <c r="C74" i="1" a="1"/>
  <c r="C74" i="1"/>
  <c r="B75" i="1"/>
  <c r="C75" i="1" a="1"/>
  <c r="C75" i="1"/>
  <c r="B76" i="1"/>
  <c r="C76" i="1" a="1"/>
  <c r="C76" i="1"/>
  <c r="B77" i="1"/>
  <c r="C77" i="1" a="1"/>
  <c r="C77" i="1"/>
  <c r="B78" i="1"/>
  <c r="C78" i="1" a="1"/>
  <c r="C78" i="1"/>
  <c r="B79" i="1"/>
  <c r="C79" i="1" a="1"/>
  <c r="C79" i="1"/>
  <c r="B80" i="1"/>
  <c r="C80" i="1" a="1"/>
  <c r="C80" i="1"/>
  <c r="B81" i="1"/>
  <c r="C81" i="1" a="1"/>
  <c r="C81" i="1"/>
  <c r="B82" i="1"/>
  <c r="C82" i="1" a="1"/>
  <c r="C82" i="1"/>
  <c r="B83" i="1"/>
  <c r="C83" i="1" a="1"/>
  <c r="C83" i="1"/>
  <c r="B84" i="1"/>
  <c r="C84" i="1" a="1"/>
  <c r="C84" i="1"/>
  <c r="B85" i="1"/>
  <c r="C85" i="1" a="1"/>
  <c r="C85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E36" i="1"/>
  <c r="I34" i="1"/>
  <c r="E31" i="4"/>
  <c r="E33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<sst xmlns="http://schemas.openxmlformats.org/spreadsheetml/2006/main" count="128" uniqueCount="107">
  <si>
    <t>Length of the bond</t>
  </si>
  <si>
    <t>Yield to Maturity</t>
  </si>
  <si>
    <t>Time</t>
  </si>
  <si>
    <t>Flag</t>
  </si>
  <si>
    <t>Par Value</t>
  </si>
  <si>
    <t>Maturity of bond</t>
  </si>
  <si>
    <t>Value of the bond</t>
  </si>
  <si>
    <t>Bond Value</t>
  </si>
  <si>
    <t>Duration Calculation</t>
  </si>
  <si>
    <t>Coupon</t>
  </si>
  <si>
    <t>Maturity Payment</t>
  </si>
  <si>
    <t>Price of the bond</t>
  </si>
  <si>
    <t>Duration</t>
  </si>
  <si>
    <t>Mauculay Duration</t>
  </si>
  <si>
    <t>Bond Convexity</t>
  </si>
  <si>
    <t>CAN YOU COMPUTE THE DURATION ON A BOND WITH 10 YEAR TO MATURITY AND A COUPON RATE OF 10% WITH A YIELD TO MATURITY OF 5%</t>
  </si>
  <si>
    <t>1. Bond Price</t>
  </si>
  <si>
    <t>2. Macaulay Duration</t>
  </si>
  <si>
    <t>Macaulay Duration: 7.27 years</t>
  </si>
  <si>
    <t>3. Modified Duration</t>
  </si>
  <si>
    <t>Modified Duration: 6.92%</t>
  </si>
  <si>
    <t>Summary Table</t>
  </si>
  <si>
    <t>Metric</t>
  </si>
  <si>
    <t>Value</t>
  </si>
  <si>
    <t>Maturity</t>
  </si>
  <si>
    <t>Coupon Rate</t>
  </si>
  <si>
    <t>Bond Price</t>
  </si>
  <si>
    <t>Macaulay Duration</t>
  </si>
  <si>
    <t>Modified Duration</t>
  </si>
  <si>
    <r>
      <t xml:space="preserve">To calculate the duration of the bond, we first determine the bond's price and then find the weighted average time of its cash flows. Based on a </t>
    </r>
    <r>
      <rPr>
        <b/>
        <sz val="10"/>
        <color rgb="FF1F1F1F"/>
        <rFont val="Calibri"/>
        <family val="2"/>
      </rPr>
      <t>10-year maturity</t>
    </r>
    <r>
      <rPr>
        <sz val="10"/>
        <color rgb="FF1F1F1F"/>
        <rFont val="Calibri"/>
        <family val="2"/>
      </rPr>
      <t xml:space="preserve">, a </t>
    </r>
    <r>
      <rPr>
        <b/>
        <sz val="10"/>
        <color rgb="FF1F1F1F"/>
        <rFont val="Calibri"/>
        <family val="2"/>
      </rPr>
      <t>10% coupon rate</t>
    </r>
    <r>
      <rPr>
        <sz val="10"/>
        <color rgb="FF1F1F1F"/>
        <rFont val="Calibri"/>
        <family val="2"/>
      </rPr>
      <t xml:space="preserve"> (assumed annual), and a </t>
    </r>
    <r>
      <rPr>
        <b/>
        <sz val="10"/>
        <color rgb="FF1F1F1F"/>
        <rFont val="Calibri"/>
        <family val="2"/>
      </rPr>
      <t>5% Yield to Maturity (YTM)</t>
    </r>
    <r>
      <rPr>
        <sz val="10"/>
        <color rgb="FF1F1F1F"/>
        <rFont val="Calibri"/>
        <family val="2"/>
      </rPr>
      <t>, the results are as follows:</t>
    </r>
  </si>
  <si>
    <r>
      <t xml:space="preserve">The current price of the bond (assuming a face value of $100) is </t>
    </r>
    <r>
      <rPr>
        <b/>
        <sz val="10"/>
        <color rgb="FF1F1F1F"/>
        <rFont val="Calibri"/>
        <family val="2"/>
      </rPr>
      <t>$138.61</t>
    </r>
    <r>
      <rPr>
        <sz val="10"/>
        <color rgb="FF1F1F1F"/>
        <rFont val="Calibri"/>
        <family val="2"/>
      </rPr>
      <t>. Since the coupon rate (10%) is higher than the YTM (5%), the bond is trading at a significant premium.</t>
    </r>
  </si>
  <si>
    <r>
      <t xml:space="preserve">The </t>
    </r>
    <r>
      <rPr>
        <b/>
        <sz val="10"/>
        <color rgb="FF1F1F1F"/>
        <rFont val="Calibri"/>
        <family val="2"/>
      </rPr>
      <t>Macaulay Duration</t>
    </r>
    <r>
      <rPr>
        <sz val="10"/>
        <color rgb="FF1F1F1F"/>
        <rFont val="Calibri"/>
        <family val="2"/>
      </rPr>
      <t xml:space="preserve"> represents the weighted average time until the bond's cash flows are received.</t>
    </r>
  </si>
  <si>
    <r>
      <t xml:space="preserve">The </t>
    </r>
    <r>
      <rPr>
        <b/>
        <sz val="10"/>
        <color rgb="FF1F1F1F"/>
        <rFont val="Calibri"/>
        <family val="2"/>
      </rPr>
      <t>Modified Duration</t>
    </r>
    <r>
      <rPr>
        <sz val="10"/>
        <color rgb="FF1F1F1F"/>
        <rFont val="Calibri"/>
        <family val="2"/>
      </rPr>
      <t xml:space="preserve"> measures the price sensitivity of the bond to changes in interest rates. It represents the percentage change in price for a 1% change in yield.</t>
    </r>
  </si>
  <si>
    <t>Years</t>
  </si>
  <si>
    <t>Face Value</t>
  </si>
  <si>
    <t>Cash Flow</t>
  </si>
  <si>
    <t>Disc Rate</t>
  </si>
  <si>
    <t>Coupon x Yr</t>
  </si>
  <si>
    <t>Cash Flow x Year</t>
  </si>
  <si>
    <t>PV of Cash Flow x Year</t>
  </si>
  <si>
    <t>Yield 1</t>
  </si>
  <si>
    <t>Yield 2</t>
  </si>
  <si>
    <t>Change in Value</t>
  </si>
  <si>
    <t>Slope</t>
  </si>
  <si>
    <t>M Duration</t>
  </si>
  <si>
    <t xml:space="preserve">Duration </t>
  </si>
  <si>
    <t>Convexity Calculation</t>
  </si>
  <si>
    <t>Convexity measures the "curvature" of the bond's price-yield relationship. It accounts for the fact that as yields change, the duration itself changes.</t>
  </si>
  <si>
    <t>How to Use Convexity</t>
  </si>
  <si>
    <t>The formula for the percentage change in price is:</t>
  </si>
  <si>
    <t>$$\frac{\Delta P}{P} \approx -(Modified\ Duration \times \Delta y) + \left( \frac{1}{2} \times Convexity \times (\Delta y)^2 \right)$$</t>
  </si>
  <si>
    <t>Example:</t>
  </si>
  <si>
    <r>
      <t>1. Duration Effect:</t>
    </r>
    <r>
      <rPr>
        <sz val="10"/>
        <color theme="1"/>
        <rFont val="Arial"/>
        <family val="2"/>
      </rPr>
      <t xml:space="preserve"> $-6.92 \times 0.01 = -6.92\%$</t>
    </r>
  </si>
  <si>
    <r>
      <t>2. Convexity Adjustment:</t>
    </r>
    <r>
      <rPr>
        <sz val="10"/>
        <color theme="1"/>
        <rFont val="Arial"/>
        <family val="2"/>
      </rPr>
      <t xml:space="preserve"> $0.5 \times 64.02 \times (0.01)^2 = +0.32\%$</t>
    </r>
  </si>
  <si>
    <r>
      <t>3. Total Estimated Price Change:</t>
    </r>
    <r>
      <rPr>
        <sz val="10"/>
        <color theme="1"/>
        <rFont val="Arial"/>
        <family val="2"/>
      </rPr>
      <t xml:space="preserve"> $-6.92\% + 0.32\% = \mathbf{-6.60\%}$</t>
    </r>
  </si>
  <si>
    <r>
      <t xml:space="preserve">Without convexity, you would have over-estimated the price drop. Because this bond has </t>
    </r>
    <r>
      <rPr>
        <b/>
        <sz val="10"/>
        <color theme="1"/>
        <rFont val="Arial"/>
        <family val="2"/>
      </rPr>
      <t>positive convexity</t>
    </r>
    <r>
      <rPr>
        <sz val="10"/>
        <color theme="1"/>
        <rFont val="Arial"/>
        <family val="2"/>
      </rPr>
      <t>, its price falls less than duration predicts when rates rise, and rises more than duration predicts when rates fall.</t>
    </r>
  </si>
  <si>
    <t xml:space="preserve">Convexity is used to improve the estimate of a bond's price change when interest rates shift significantly. </t>
  </si>
  <si>
    <t>While Modified Duration provides a linear approximation</t>
  </si>
  <si>
    <t xml:space="preserve"> convexity adds a "correction term" for the curve.</t>
  </si>
  <si>
    <r>
      <t>Convexity:</t>
    </r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64.02</t>
    </r>
  </si>
  <si>
    <r>
      <t>Bond Price:</t>
    </r>
    <r>
      <rPr>
        <sz val="10"/>
        <color theme="1"/>
        <rFont val="Arial"/>
        <family val="2"/>
      </rPr>
      <t xml:space="preserve"> 138.61</t>
    </r>
  </si>
  <si>
    <r>
      <t xml:space="preserve">If interest rates increase by </t>
    </r>
    <r>
      <rPr>
        <b/>
        <sz val="10"/>
        <color theme="1"/>
        <rFont val="Arial"/>
        <family val="2"/>
      </rPr>
      <t>1%</t>
    </r>
    <r>
      <rPr>
        <sz val="10"/>
        <color theme="1"/>
        <rFont val="Arial"/>
        <family val="2"/>
      </rPr>
      <t xml:space="preserve"> (Delta y = 0.01$):</t>
    </r>
  </si>
  <si>
    <t>Yield Up</t>
  </si>
  <si>
    <t>Yield Down</t>
  </si>
  <si>
    <t>Numerator</t>
  </si>
  <si>
    <t>Denominator</t>
  </si>
  <si>
    <t>Convexity</t>
  </si>
  <si>
    <r>
      <t>def</t>
    </r>
    <r>
      <rPr>
        <sz val="6"/>
        <color rgb="FF444746"/>
        <rFont val="Google Sans Text"/>
        <family val="2"/>
      </rPr>
      <t xml:space="preserve"> </t>
    </r>
    <r>
      <rPr>
        <sz val="6"/>
        <color rgb="FF996900"/>
        <rFont val="Google Sans Text"/>
        <family val="2"/>
      </rPr>
      <t>calculate_bond_convexity</t>
    </r>
    <r>
      <rPr>
        <sz val="6"/>
        <color rgb="FF444746"/>
        <rFont val="Google Sans Text"/>
        <family val="2"/>
      </rPr>
      <t>(maturity, coupon_rate, ytm, face_value=</t>
    </r>
    <r>
      <rPr>
        <sz val="6"/>
        <color rgb="FFB55908"/>
        <rFont val="Google Sans Text"/>
        <family val="2"/>
      </rPr>
      <t>100</t>
    </r>
    <r>
      <rPr>
        <sz val="6"/>
        <color rgb="FF444746"/>
        <rFont val="Google Sans Text"/>
        <family val="2"/>
      </rPr>
      <t>, frequency=</t>
    </r>
    <r>
      <rPr>
        <sz val="6"/>
        <color rgb="FFB55908"/>
        <rFont val="Google Sans Text"/>
        <family val="2"/>
      </rPr>
      <t>1</t>
    </r>
    <r>
      <rPr>
        <sz val="6"/>
        <color rgb="FF444746"/>
        <rFont val="Google Sans Text"/>
        <family val="2"/>
      </rPr>
      <t>):</t>
    </r>
  </si>
  <si>
    <t xml:space="preserve">    coupon = coupon_rate * face_value / frequency</t>
  </si>
  <si>
    <t xml:space="preserve">    ytm_per_period = ytm / frequency</t>
  </si>
  <si>
    <t xml:space="preserve">    periods = maturity * frequency</t>
  </si>
  <si>
    <t xml:space="preserve">    </t>
  </si>
  <si>
    <r>
      <t xml:space="preserve">    price = </t>
    </r>
    <r>
      <rPr>
        <sz val="6"/>
        <color rgb="FFB55908"/>
        <rFont val="Google Sans Text"/>
        <family val="2"/>
      </rPr>
      <t>0</t>
    </r>
  </si>
  <si>
    <r>
      <t xml:space="preserve">    convexity_sum = </t>
    </r>
    <r>
      <rPr>
        <sz val="6"/>
        <color rgb="FFB55908"/>
        <rFont val="Google Sans Text"/>
        <family val="2"/>
      </rPr>
      <t>0</t>
    </r>
  </si>
  <si>
    <r>
      <t xml:space="preserve">    </t>
    </r>
    <r>
      <rPr>
        <sz val="6"/>
        <color rgb="FF8430CE"/>
        <rFont val="Google Sans Text"/>
        <family val="2"/>
      </rPr>
      <t>for</t>
    </r>
    <r>
      <rPr>
        <sz val="6"/>
        <color rgb="FF444746"/>
        <rFont val="Google Sans Text"/>
        <family val="2"/>
      </rPr>
      <t xml:space="preserve"> t </t>
    </r>
    <r>
      <rPr>
        <sz val="6"/>
        <color rgb="FF8430CE"/>
        <rFont val="Google Sans Text"/>
        <family val="2"/>
      </rPr>
      <t>in</t>
    </r>
    <r>
      <rPr>
        <sz val="6"/>
        <color rgb="FF444746"/>
        <rFont val="Google Sans Text"/>
        <family val="2"/>
      </rPr>
      <t xml:space="preserve"> </t>
    </r>
    <r>
      <rPr>
        <sz val="6"/>
        <color rgb="FF1967D2"/>
        <rFont val="Google Sans Text"/>
        <family val="2"/>
      </rPr>
      <t>range</t>
    </r>
    <r>
      <rPr>
        <sz val="6"/>
        <color rgb="FF444746"/>
        <rFont val="Google Sans Text"/>
        <family val="2"/>
      </rPr>
      <t>(</t>
    </r>
    <r>
      <rPr>
        <sz val="6"/>
        <color rgb="FFB55908"/>
        <rFont val="Google Sans Text"/>
        <family val="2"/>
      </rPr>
      <t>1</t>
    </r>
    <r>
      <rPr>
        <sz val="6"/>
        <color rgb="FF444746"/>
        <rFont val="Google Sans Text"/>
        <family val="2"/>
      </rPr>
      <t xml:space="preserve">, periods + </t>
    </r>
    <r>
      <rPr>
        <sz val="6"/>
        <color rgb="FFB55908"/>
        <rFont val="Google Sans Text"/>
        <family val="2"/>
      </rPr>
      <t>1</t>
    </r>
    <r>
      <rPr>
        <sz val="6"/>
        <color rgb="FF444746"/>
        <rFont val="Google Sans Text"/>
        <family val="2"/>
      </rPr>
      <t>):</t>
    </r>
  </si>
  <si>
    <t xml:space="preserve">        cash_flow = coupon</t>
  </si>
  <si>
    <r>
      <t xml:space="preserve">        </t>
    </r>
    <r>
      <rPr>
        <sz val="6"/>
        <color rgb="FF8430CE"/>
        <rFont val="Google Sans Text"/>
        <family val="2"/>
      </rPr>
      <t>if</t>
    </r>
    <r>
      <rPr>
        <sz val="6"/>
        <color rgb="FF444746"/>
        <rFont val="Google Sans Text"/>
        <family val="2"/>
      </rPr>
      <t xml:space="preserve"> t == periods:</t>
    </r>
  </si>
  <si>
    <t xml:space="preserve">            cash_flow += face_value</t>
  </si>
  <si>
    <t xml:space="preserve">        </t>
  </si>
  <si>
    <r>
      <t xml:space="preserve">        pv_cf = cash_flow / (</t>
    </r>
    <r>
      <rPr>
        <sz val="6"/>
        <color rgb="FFB55908"/>
        <rFont val="Google Sans Text"/>
        <family val="2"/>
      </rPr>
      <t>1</t>
    </r>
    <r>
      <rPr>
        <sz val="6"/>
        <color rgb="FF444746"/>
        <rFont val="Google Sans Text"/>
        <family val="2"/>
      </rPr>
      <t xml:space="preserve"> + ytm_per_period)**t</t>
    </r>
  </si>
  <si>
    <t xml:space="preserve">        price += pv_cf</t>
  </si>
  <si>
    <r>
      <t xml:space="preserve">        </t>
    </r>
    <r>
      <rPr>
        <sz val="6"/>
        <color rgb="FF5F6368"/>
        <rFont val="Google Sans Text"/>
        <family val="2"/>
      </rPr>
      <t># Convexity term: CF_t * t * (t + 1) / (1 + y)^(t + 2)</t>
    </r>
  </si>
  <si>
    <r>
      <t xml:space="preserve">        </t>
    </r>
    <r>
      <rPr>
        <sz val="6"/>
        <color rgb="FF5F6368"/>
        <rFont val="Google Sans Text"/>
        <family val="2"/>
      </rPr>
      <t># We can calculate it as pv_cf * t * (t + 1) / (1 + y)^2</t>
    </r>
  </si>
  <si>
    <r>
      <t xml:space="preserve">        convexity_sum += (pv_cf * (t / frequency) * ((t / frequency) + (</t>
    </r>
    <r>
      <rPr>
        <sz val="6"/>
        <color rgb="FFB55908"/>
        <rFont val="Google Sans Text"/>
        <family val="2"/>
      </rPr>
      <t>1</t>
    </r>
    <r>
      <rPr>
        <sz val="6"/>
        <color rgb="FF444746"/>
        <rFont val="Google Sans Text"/>
        <family val="2"/>
      </rPr>
      <t xml:space="preserve"> / frequency))) / (</t>
    </r>
    <r>
      <rPr>
        <sz val="6"/>
        <color rgb="FFB55908"/>
        <rFont val="Google Sans Text"/>
        <family val="2"/>
      </rPr>
      <t>1</t>
    </r>
    <r>
      <rPr>
        <sz val="6"/>
        <color rgb="FF444746"/>
        <rFont val="Google Sans Text"/>
        <family val="2"/>
      </rPr>
      <t xml:space="preserve"> + ytm_per_period)**</t>
    </r>
    <r>
      <rPr>
        <sz val="6"/>
        <color rgb="FFB55908"/>
        <rFont val="Google Sans Text"/>
        <family val="2"/>
      </rPr>
      <t>2</t>
    </r>
  </si>
  <si>
    <t xml:space="preserve">    convexity = convexity_sum / price</t>
  </si>
  <si>
    <r>
      <t xml:space="preserve">    </t>
    </r>
    <r>
      <rPr>
        <sz val="6"/>
        <color rgb="FF8430CE"/>
        <rFont val="Google Sans Text"/>
        <family val="2"/>
      </rPr>
      <t>return</t>
    </r>
    <r>
      <rPr>
        <sz val="6"/>
        <color rgb="FF444746"/>
        <rFont val="Google Sans Text"/>
        <family val="2"/>
      </rPr>
      <t xml:space="preserve"> price, convexity</t>
    </r>
  </si>
  <si>
    <r>
      <t xml:space="preserve">maturity = </t>
    </r>
    <r>
      <rPr>
        <sz val="6"/>
        <color rgb="FFB55908"/>
        <rFont val="Google Sans Text"/>
        <family val="2"/>
      </rPr>
      <t>10</t>
    </r>
  </si>
  <si>
    <r>
      <t xml:space="preserve">coupon_rate = </t>
    </r>
    <r>
      <rPr>
        <sz val="6"/>
        <color rgb="FFB55908"/>
        <rFont val="Google Sans Text"/>
        <family val="2"/>
      </rPr>
      <t>0.10</t>
    </r>
  </si>
  <si>
    <r>
      <t xml:space="preserve">ytm = </t>
    </r>
    <r>
      <rPr>
        <sz val="6"/>
        <color rgb="FFB55908"/>
        <rFont val="Google Sans Text"/>
        <family val="2"/>
      </rPr>
      <t>0.05</t>
    </r>
  </si>
  <si>
    <t>price, convexity = calculate_bond_convexity(maturity, coupon_rate, ytm)</t>
  </si>
  <si>
    <r>
      <t>print(</t>
    </r>
    <r>
      <rPr>
        <sz val="6"/>
        <color rgb="FF188038"/>
        <rFont val="Google Sans Text"/>
        <family val="2"/>
      </rPr>
      <t xml:space="preserve">f"Bond Price: </t>
    </r>
    <r>
      <rPr>
        <sz val="6"/>
        <color rgb="FF1F1F1F"/>
        <rFont val="Google Sans Text"/>
        <family val="2"/>
      </rPr>
      <t>{price:</t>
    </r>
    <r>
      <rPr>
        <sz val="6"/>
        <color rgb="FFB55908"/>
        <rFont val="Google Sans Text"/>
        <family val="2"/>
      </rPr>
      <t>.4</t>
    </r>
    <r>
      <rPr>
        <sz val="6"/>
        <color rgb="FF1F1F1F"/>
        <rFont val="Google Sans Text"/>
        <family val="2"/>
      </rPr>
      <t>f}</t>
    </r>
    <r>
      <rPr>
        <sz val="6"/>
        <color rgb="FF188038"/>
        <rFont val="Google Sans Text"/>
        <family val="2"/>
      </rPr>
      <t>"</t>
    </r>
    <r>
      <rPr>
        <sz val="6"/>
        <color rgb="FF444746"/>
        <rFont val="Google Sans Text"/>
        <family val="2"/>
      </rPr>
      <t>)</t>
    </r>
  </si>
  <si>
    <r>
      <t>print(</t>
    </r>
    <r>
      <rPr>
        <sz val="6"/>
        <color rgb="FF188038"/>
        <rFont val="Google Sans Text"/>
        <family val="2"/>
      </rPr>
      <t xml:space="preserve">f"Convexity: </t>
    </r>
    <r>
      <rPr>
        <sz val="6"/>
        <color rgb="FF1F1F1F"/>
        <rFont val="Google Sans Text"/>
        <family val="2"/>
      </rPr>
      <t>{convexity:</t>
    </r>
    <r>
      <rPr>
        <sz val="6"/>
        <color rgb="FFB55908"/>
        <rFont val="Google Sans Text"/>
        <family val="2"/>
      </rPr>
      <t>.4</t>
    </r>
    <r>
      <rPr>
        <sz val="6"/>
        <color rgb="FF1F1F1F"/>
        <rFont val="Google Sans Text"/>
        <family val="2"/>
      </rPr>
      <t>f}</t>
    </r>
    <r>
      <rPr>
        <sz val="6"/>
        <color rgb="FF188038"/>
        <rFont val="Google Sans Text"/>
        <family val="2"/>
      </rPr>
      <t>"</t>
    </r>
    <r>
      <rPr>
        <sz val="6"/>
        <color rgb="FF444746"/>
        <rFont val="Google Sans Text"/>
        <family val="2"/>
      </rPr>
      <t>)</t>
    </r>
  </si>
  <si>
    <t>Code output</t>
  </si>
  <si>
    <t>Bond Price: 138.6087</t>
  </si>
  <si>
    <t>Convexity: 64.0243</t>
  </si>
  <si>
    <r>
      <t xml:space="preserve">Continuing from the previous calculation for the </t>
    </r>
    <r>
      <rPr>
        <b/>
        <sz val="11"/>
        <color rgb="FF1F1F1F"/>
        <rFont val="Arial"/>
        <family val="2"/>
      </rPr>
      <t>10-year bond</t>
    </r>
    <r>
      <rPr>
        <sz val="11"/>
        <color rgb="FF1F1F1F"/>
        <rFont val="Arial"/>
        <family val="2"/>
      </rPr>
      <t xml:space="preserve"> with a </t>
    </r>
    <r>
      <rPr>
        <b/>
        <sz val="11"/>
        <color rgb="FF1F1F1F"/>
        <rFont val="Arial"/>
        <family val="2"/>
      </rPr>
      <t>10% coupon rate</t>
    </r>
    <r>
      <rPr>
        <sz val="11"/>
        <color rgb="FF1F1F1F"/>
        <rFont val="Arial"/>
        <family val="2"/>
      </rPr>
      <t xml:space="preserve"> and a </t>
    </r>
    <r>
      <rPr>
        <b/>
        <sz val="11"/>
        <color rgb="FF1F1F1F"/>
        <rFont val="Arial"/>
        <family val="2"/>
      </rPr>
      <t>5% Yield to Maturity (YTM)</t>
    </r>
    <r>
      <rPr>
        <sz val="11"/>
        <color rgb="FF1F1F1F"/>
        <rFont val="Arial"/>
        <family val="2"/>
      </rPr>
      <t>, here is the convexity:</t>
    </r>
  </si>
  <si>
    <r>
      <t>Bond Price:</t>
    </r>
    <r>
      <rPr>
        <sz val="11"/>
        <color rgb="FF1F1F1F"/>
        <rFont val="Arial"/>
        <family val="2"/>
      </rPr>
      <t xml:space="preserve"> $\$138.61$</t>
    </r>
  </si>
  <si>
    <r>
      <t>Convexity:</t>
    </r>
    <r>
      <rPr>
        <sz val="11"/>
        <color rgb="FF1F1F1F"/>
        <rFont val="Arial"/>
        <family val="2"/>
      </rPr>
      <t xml:space="preserve"> </t>
    </r>
    <r>
      <rPr>
        <b/>
        <sz val="11"/>
        <color rgb="FF1F1F1F"/>
        <rFont val="Arial"/>
        <family val="2"/>
      </rPr>
      <t>$64.02$</t>
    </r>
  </si>
  <si>
    <r>
      <t xml:space="preserve">Convexity is used to improve the estimate of a bond's price change when interest rates shift significantly. While </t>
    </r>
    <r>
      <rPr>
        <b/>
        <sz val="11"/>
        <color rgb="FF1F1F1F"/>
        <rFont val="Arial"/>
        <family val="2"/>
      </rPr>
      <t>Modified Duration</t>
    </r>
    <r>
      <rPr>
        <sz val="11"/>
        <color rgb="FF1F1F1F"/>
        <rFont val="Arial"/>
        <family val="2"/>
      </rPr>
      <t xml:space="preserve"> provides a linear approximation, convexity adds a "correction term" for the curve.</t>
    </r>
  </si>
  <si>
    <r>
      <t xml:space="preserve">If interest rates increase by </t>
    </r>
    <r>
      <rPr>
        <b/>
        <sz val="11"/>
        <color rgb="FF1F1F1F"/>
        <rFont val="Arial"/>
        <family val="2"/>
      </rPr>
      <t>$1\%$</t>
    </r>
    <r>
      <rPr>
        <sz val="11"/>
        <color rgb="FF1F1F1F"/>
        <rFont val="Arial"/>
        <family val="2"/>
      </rPr>
      <t xml:space="preserve"> ($\Delta y = 0.01$):</t>
    </r>
  </si>
  <si>
    <r>
      <t>1. Duration Effect:</t>
    </r>
    <r>
      <rPr>
        <sz val="11"/>
        <color rgb="FF1F1F1F"/>
        <rFont val="Arial"/>
        <family val="2"/>
      </rPr>
      <t xml:space="preserve"> $-6.92 \times 0.01 = -6.92\%$</t>
    </r>
  </si>
  <si>
    <r>
      <t>2. Convexity Adjustment:</t>
    </r>
    <r>
      <rPr>
        <sz val="11"/>
        <color rgb="FF1F1F1F"/>
        <rFont val="Arial"/>
        <family val="2"/>
      </rPr>
      <t xml:space="preserve"> $0.5 \times 64.02 \times (0.01)^2 = +0.32\%$</t>
    </r>
  </si>
  <si>
    <r>
      <t>3. Total Estimated Price Change:</t>
    </r>
    <r>
      <rPr>
        <sz val="11"/>
        <color rgb="FF1F1F1F"/>
        <rFont val="Arial"/>
        <family val="2"/>
      </rPr>
      <t xml:space="preserve"> $-6.92\% + 0.32\% = \mathbf{-6.60\%}$</t>
    </r>
  </si>
  <si>
    <r>
      <t xml:space="preserve">Without convexity, you would have over-estimated the price drop. Because this bond has </t>
    </r>
    <r>
      <rPr>
        <b/>
        <sz val="11"/>
        <color rgb="FF1F1F1F"/>
        <rFont val="Arial"/>
        <family val="2"/>
      </rPr>
      <t>positive convexity</t>
    </r>
    <r>
      <rPr>
        <sz val="11"/>
        <color rgb="FF1F1F1F"/>
        <rFont val="Arial"/>
        <family val="2"/>
      </rPr>
      <t>, its price falls less than duration predicts when rates rise, and rises more than duration predicts when rates fall.</t>
    </r>
  </si>
  <si>
    <t>% Change in Value</t>
  </si>
  <si>
    <t>Duration Percent</t>
  </si>
  <si>
    <t>Correct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</si>
</sst>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&quot;RM&quot;#,##0.00;[Red]\-&quot;RM&quot;#,##0.00"/>
    <numFmt numFmtId="165" formatCode="0.0000%"/>
    <numFmt numFmtId="166" formatCode="0.000"/>
    <numFmt numFmtId="167" formatCode="0.0"/>
    <numFmt numFmtId="168" formatCode="_-* #,##0.00_-;[Red]_(* \(#,##0.00\);_-* &quot;-&quot;??_-;_-@_-"/>
  </numFmts>
  <fonts count="2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10"/>
      <color theme="1"/>
      <name val="Calibri"/>
      <family val="2"/>
    </font>
    <font>
      <sz val="10"/>
      <color rgb="FF1F1F1F"/>
      <name val="Calibri"/>
      <family val="2"/>
    </font>
    <font>
      <b/>
      <sz val="10"/>
      <color rgb="FF1F1F1F"/>
      <name val="Calibri"/>
      <family val="2"/>
    </font>
    <font>
      <sz val="10"/>
      <color rgb="FF1F1F1F"/>
      <name val="Calibri"/>
      <family val="2"/>
    </font>
    <font>
      <sz val="10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1F1F1F"/>
      <name val="Arial"/>
      <family val="2"/>
    </font>
    <font>
      <b/>
      <sz val="11"/>
      <color rgb="FF1F1F1F"/>
      <name val="Arial"/>
      <family val="2"/>
    </font>
    <font>
      <sz val="11"/>
      <color rgb="FF444746"/>
      <name val="Arial"/>
      <family val="2"/>
    </font>
    <font>
      <sz val="6"/>
      <color rgb="FF444746"/>
      <name val="Google Sans Text"/>
      <family val="2"/>
    </font>
    <font>
      <sz val="6"/>
      <color rgb="FF8430CE"/>
      <name val="Google Sans Text"/>
      <family val="2"/>
    </font>
    <font>
      <sz val="6"/>
      <color rgb="FF996900"/>
      <name val="Google Sans Text"/>
      <family val="2"/>
    </font>
    <font>
      <sz val="6"/>
      <color rgb="FFB55908"/>
      <name val="Google Sans Text"/>
      <family val="2"/>
    </font>
    <font>
      <sz val="6"/>
      <color rgb="FF1967D2"/>
      <name val="Google Sans Text"/>
      <family val="2"/>
    </font>
    <font>
      <sz val="6"/>
      <color rgb="FF5F6368"/>
      <name val="Google Sans Text"/>
      <family val="2"/>
    </font>
    <font>
      <sz val="6"/>
      <color rgb="FF188038"/>
      <name val="Google Sans Text"/>
      <family val="2"/>
    </font>
    <font>
      <sz val="6"/>
      <color rgb="FF1F1F1F"/>
      <name val="Google Sans Text"/>
      <family val="2"/>
    </font>
    <font>
      <sz val="7"/>
      <color rgb="FF444746"/>
      <name val="Google Sans Text"/>
      <family val="2"/>
    </font>
    <font>
      <b/>
      <sz val="13.5"/>
      <color rgb="FF1F1F1F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1" fillId="0" borderId="0" xfId="0" applyFont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2" fillId="0" borderId="0" xfId="0" applyFont="1"/>
    <xf numFmtId="10" fontId="0" fillId="0" borderId="0" xfId="0" applyNumberFormat="1"/>
    <xf numFmtId="0" fontId="3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 indent="1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9" fontId="4" fillId="0" borderId="0" xfId="0" applyNumberFormat="1" applyFont="1" applyAlignment="1">
      <alignment vertical="top" wrapText="1"/>
    </xf>
    <xf numFmtId="10" fontId="4" fillId="0" borderId="0" xfId="0" applyNumberFormat="1" applyFont="1" applyAlignment="1">
      <alignment vertical="top" wrapText="1"/>
    </xf>
    <xf numFmtId="168" fontId="0" fillId="0" borderId="0" xfId="0" applyNumberFormat="1"/>
    <xf numFmtId="0" fontId="4" fillId="0" borderId="0" xfId="0" applyFont="1" applyAlignment="1">
      <alignment horizontal="left" vertical="top" wrapText="1"/>
    </xf>
    <xf numFmtId="168" fontId="3" fillId="0" borderId="0" xfId="0" applyNumberFormat="1" applyFont="1"/>
    <xf numFmtId="0" fontId="6" fillId="0" borderId="0" xfId="0" applyFont="1" applyAlignment="1">
      <alignment horizontal="right" vertical="top" wrapText="1"/>
    </xf>
    <xf numFmtId="43" fontId="3" fillId="0" borderId="0" xfId="0" applyNumberFormat="1" applyFont="1"/>
    <xf numFmtId="0" fontId="0" fillId="0" borderId="0" xfId="0" applyAlignment="1">
      <alignment horizontal="center"/>
    </xf>
    <xf numFmtId="0" fontId="8" fillId="0" borderId="0" xfId="0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7" fillId="0" borderId="0" xfId="0" applyFont="1" applyAlignment="1">
      <alignment vertical="center"/>
    </xf>
    <xf numFmtId="43" fontId="0" fillId="0" borderId="0" xfId="0" applyNumberFormat="1"/>
    <xf numFmtId="0" fontId="12" fillId="0" borderId="0" xfId="0" applyFont="1" applyAlignment="1">
      <alignment horizontal="left" vertical="center" indent="1" readingOrder="1"/>
    </xf>
    <xf numFmtId="0" fontId="14" fillId="0" borderId="0" xfId="0" applyFont="1" applyAlignment="1">
      <alignment vertical="center" readingOrder="1"/>
    </xf>
    <xf numFmtId="0" fontId="0" fillId="0" borderId="0" xfId="0" applyAlignment="1">
      <alignment vertical="center" readingOrder="1"/>
    </xf>
    <xf numFmtId="0" fontId="13" fillId="0" borderId="0" xfId="0" applyFont="1" applyAlignment="1">
      <alignment vertical="center" readingOrder="1"/>
    </xf>
    <xf numFmtId="0" fontId="21" fillId="0" borderId="0" xfId="0" applyFont="1" applyAlignment="1">
      <alignment vertical="center" readingOrder="1"/>
    </xf>
    <xf numFmtId="0" fontId="10" fillId="0" borderId="0" xfId="0" applyFont="1" applyAlignment="1">
      <alignment vertical="center" readingOrder="1"/>
    </xf>
    <xf numFmtId="0" fontId="22" fillId="0" borderId="0" xfId="0" applyFont="1" applyAlignment="1">
      <alignment vertical="center" readingOrder="1"/>
    </xf>
    <xf numFmtId="0" fontId="11" fillId="0" borderId="0" xfId="0" applyFont="1" applyAlignment="1">
      <alignment horizontal="left" vertical="center" indent="1" readingOrder="1"/>
    </xf>
    <xf numFmtId="0" fontId="11" fillId="0" borderId="0" xfId="0" applyFont="1" applyAlignment="1">
      <alignment vertical="center" readingOrder="1"/>
    </xf>
    <xf numFmtId="0" fontId="0" fillId="0" borderId="1" xfId="0" applyBorder="1"/>
    <xf numFmtId="10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eetMetadata" Target="metadata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Table!$G$34:$P$34</c:f>
          <c:strCache>
            <c:ptCount val="10"/>
            <c:pt idx="0">
              <c:v>Slope</c:v>
            </c:pt>
            <c:pt idx="2">
              <c:v> 6.93 </c:v>
            </c:pt>
            <c:pt idx="3">
              <c:v>M Duration</c:v>
            </c:pt>
            <c:pt idx="4">
              <c:v> 6.92 </c:v>
            </c:pt>
            <c:pt idx="5">
              <c:v>Duration</c:v>
            </c:pt>
            <c:pt idx="6">
              <c:v>7.270</c:v>
            </c:pt>
            <c:pt idx="7">
              <c:v>Length of the bond</c:v>
            </c:pt>
            <c:pt idx="9">
              <c:v>10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Table!$C$36</c:f>
              <c:strCache>
                <c:ptCount val="1"/>
                <c:pt idx="0">
                  <c:v>Bond Value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6714557409092965"/>
                  <c:y val="-6.025731234873385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Table!$B$37:$B$85</c:f>
              <c:numCache>
                <c:formatCode>0%</c:formatCode>
                <c:ptCount val="49"/>
                <c:pt idx="0">
                  <c:v>0.03</c:v>
                </c:pt>
                <c:pt idx="1">
                  <c:v>3.2500000000000001E-2</c:v>
                </c:pt>
                <c:pt idx="2">
                  <c:v>3.5000000000000003E-2</c:v>
                </c:pt>
                <c:pt idx="3">
                  <c:v>3.7500000000000006E-2</c:v>
                </c:pt>
                <c:pt idx="4">
                  <c:v>4.0000000000000008E-2</c:v>
                </c:pt>
                <c:pt idx="5">
                  <c:v>4.250000000000001E-2</c:v>
                </c:pt>
                <c:pt idx="6">
                  <c:v>4.5000000000000012E-2</c:v>
                </c:pt>
                <c:pt idx="7">
                  <c:v>4.7500000000000014E-2</c:v>
                </c:pt>
                <c:pt idx="8">
                  <c:v>5.0000000000000017E-2</c:v>
                </c:pt>
                <c:pt idx="9">
                  <c:v>5.2500000000000019E-2</c:v>
                </c:pt>
                <c:pt idx="10">
                  <c:v>5.5000000000000021E-2</c:v>
                </c:pt>
                <c:pt idx="11">
                  <c:v>5.7500000000000023E-2</c:v>
                </c:pt>
                <c:pt idx="12">
                  <c:v>6.0000000000000026E-2</c:v>
                </c:pt>
                <c:pt idx="13">
                  <c:v>6.2500000000000028E-2</c:v>
                </c:pt>
                <c:pt idx="14">
                  <c:v>6.500000000000003E-2</c:v>
                </c:pt>
                <c:pt idx="15">
                  <c:v>6.7500000000000032E-2</c:v>
                </c:pt>
                <c:pt idx="16">
                  <c:v>7.0000000000000034E-2</c:v>
                </c:pt>
                <c:pt idx="17">
                  <c:v>7.2500000000000037E-2</c:v>
                </c:pt>
                <c:pt idx="18">
                  <c:v>7.5000000000000039E-2</c:v>
                </c:pt>
                <c:pt idx="19">
                  <c:v>7.7500000000000041E-2</c:v>
                </c:pt>
                <c:pt idx="20">
                  <c:v>8.0000000000000043E-2</c:v>
                </c:pt>
                <c:pt idx="21">
                  <c:v>8.2500000000000046E-2</c:v>
                </c:pt>
                <c:pt idx="22">
                  <c:v>8.5000000000000048E-2</c:v>
                </c:pt>
                <c:pt idx="23">
                  <c:v>8.750000000000005E-2</c:v>
                </c:pt>
                <c:pt idx="24">
                  <c:v>9.0000000000000052E-2</c:v>
                </c:pt>
                <c:pt idx="25">
                  <c:v>9.2500000000000054E-2</c:v>
                </c:pt>
                <c:pt idx="26">
                  <c:v>9.5000000000000057E-2</c:v>
                </c:pt>
                <c:pt idx="27">
                  <c:v>9.7500000000000059E-2</c:v>
                </c:pt>
                <c:pt idx="28">
                  <c:v>0.10000000000000006</c:v>
                </c:pt>
                <c:pt idx="29">
                  <c:v>0.10250000000000006</c:v>
                </c:pt>
                <c:pt idx="30">
                  <c:v>0.10500000000000007</c:v>
                </c:pt>
                <c:pt idx="31">
                  <c:v>0.10750000000000007</c:v>
                </c:pt>
                <c:pt idx="32">
                  <c:v>0.11000000000000007</c:v>
                </c:pt>
                <c:pt idx="33">
                  <c:v>0.11250000000000007</c:v>
                </c:pt>
                <c:pt idx="34">
                  <c:v>0.11500000000000007</c:v>
                </c:pt>
                <c:pt idx="35">
                  <c:v>0.11750000000000008</c:v>
                </c:pt>
                <c:pt idx="36">
                  <c:v>0.12000000000000008</c:v>
                </c:pt>
                <c:pt idx="37">
                  <c:v>0.12250000000000008</c:v>
                </c:pt>
                <c:pt idx="38">
                  <c:v>0.12500000000000008</c:v>
                </c:pt>
                <c:pt idx="39">
                  <c:v>0.12750000000000009</c:v>
                </c:pt>
                <c:pt idx="40">
                  <c:v>0.13000000000000009</c:v>
                </c:pt>
                <c:pt idx="41">
                  <c:v>0.13250000000000009</c:v>
                </c:pt>
                <c:pt idx="42">
                  <c:v>0.13500000000000009</c:v>
                </c:pt>
                <c:pt idx="43">
                  <c:v>0.13750000000000009</c:v>
                </c:pt>
                <c:pt idx="44">
                  <c:v>0.1400000000000001</c:v>
                </c:pt>
                <c:pt idx="45">
                  <c:v>0.1425000000000001</c:v>
                </c:pt>
                <c:pt idx="46">
                  <c:v>0.1450000000000001</c:v>
                </c:pt>
                <c:pt idx="47">
                  <c:v>0.1475000000000001</c:v>
                </c:pt>
                <c:pt idx="48">
                  <c:v>0.15000000000000011</c:v>
                </c:pt>
              </c:numCache>
            </c:numRef>
          </c:xVal>
          <c:yVal>
            <c:numRef>
              <c:f>Table!$C$37:$C$85</c:f>
              <c:numCache>
                <c:formatCode>_-* #,##0.00_-;[Red]_(* \(#,##0.00\);_-* "-"??_-;_-@_-</c:formatCode>
                <c:ptCount val="49"/>
                <c:pt idx="0">
                  <c:v>159.71141985743077</c:v>
                </c:pt>
                <c:pt idx="1">
                  <c:v>156.85116679302757</c:v>
                </c:pt>
                <c:pt idx="2">
                  <c:v>154.05793459675678</c:v>
                </c:pt>
                <c:pt idx="3">
                  <c:v>151.32992032299859</c:v>
                </c:pt>
                <c:pt idx="4">
                  <c:v>148.66537467613011</c:v>
                </c:pt>
                <c:pt idx="5">
                  <c:v>146.06260027436943</c:v>
                </c:pt>
                <c:pt idx="6">
                  <c:v>143.51994997410597</c:v>
                </c:pt>
                <c:pt idx="7">
                  <c:v>141.03582525246199</c:v>
                </c:pt>
                <c:pt idx="8">
                  <c:v>138.60867464592403</c:v>
                </c:pt>
                <c:pt idx="9">
                  <c:v>136.23699224296283</c:v>
                </c:pt>
                <c:pt idx="10">
                  <c:v>133.91931622865039</c:v>
                </c:pt>
                <c:pt idx="11">
                  <c:v>131.65422747935276</c:v>
                </c:pt>
                <c:pt idx="12">
                  <c:v>129.44034820565875</c:v>
                </c:pt>
                <c:pt idx="13">
                  <c:v>127.27634064177127</c:v>
                </c:pt>
                <c:pt idx="14">
                  <c:v>125.16090577966388</c:v>
                </c:pt>
                <c:pt idx="15">
                  <c:v>123.09278214636468</c:v>
                </c:pt>
                <c:pt idx="16">
                  <c:v>121.07074462279776</c:v>
                </c:pt>
                <c:pt idx="17">
                  <c:v>119.09360330266961</c:v>
                </c:pt>
                <c:pt idx="18">
                  <c:v>117.16020238995121</c:v>
                </c:pt>
                <c:pt idx="19">
                  <c:v>115.26941913355751</c:v>
                </c:pt>
                <c:pt idx="20">
                  <c:v>113.42016279788284</c:v>
                </c:pt>
                <c:pt idx="21">
                  <c:v>111.61137366790005</c:v>
                </c:pt>
                <c:pt idx="22">
                  <c:v>109.84202208758421</c:v>
                </c:pt>
                <c:pt idx="23">
                  <c:v>108.11110753046476</c:v>
                </c:pt>
                <c:pt idx="24">
                  <c:v>106.41765770115897</c:v>
                </c:pt>
                <c:pt idx="25">
                  <c:v>104.7607276667803</c:v>
                </c:pt>
                <c:pt idx="26">
                  <c:v>103.13939901716081</c:v>
                </c:pt>
                <c:pt idx="27">
                  <c:v>101.55277905286326</c:v>
                </c:pt>
                <c:pt idx="28">
                  <c:v>99.999999999999943</c:v>
                </c:pt>
                <c:pt idx="29">
                  <c:v>98.480218250909729</c:v>
                </c:pt>
                <c:pt idx="30">
                  <c:v>96.992613629784145</c:v>
                </c:pt>
                <c:pt idx="31">
                  <c:v>95.536388682363338</c:v>
                </c:pt>
                <c:pt idx="32">
                  <c:v>94.11076798885874</c:v>
                </c:pt>
                <c:pt idx="33">
                  <c:v>92.714997499288458</c:v>
                </c:pt>
                <c:pt idx="34">
                  <c:v>91.348343890443829</c:v>
                </c:pt>
                <c:pt idx="35">
                  <c:v>90.010093943733381</c:v>
                </c:pt>
                <c:pt idx="36">
                  <c:v>88.699553943178202</c:v>
                </c:pt>
                <c:pt idx="37">
                  <c:v>87.416049092859865</c:v>
                </c:pt>
                <c:pt idx="38">
                  <c:v>86.158922953148775</c:v>
                </c:pt>
                <c:pt idx="39">
                  <c:v>84.927536895064094</c:v>
                </c:pt>
                <c:pt idx="40">
                  <c:v>83.721269572141296</c:v>
                </c:pt>
                <c:pt idx="41">
                  <c:v>82.539516409204836</c:v>
                </c:pt>
                <c:pt idx="42">
                  <c:v>81.381689107467963</c:v>
                </c:pt>
                <c:pt idx="43">
                  <c:v>80.247215165400249</c:v>
                </c:pt>
                <c:pt idx="44">
                  <c:v>79.135537414825635</c:v>
                </c:pt>
                <c:pt idx="45">
                  <c:v>78.046113571730729</c:v>
                </c:pt>
                <c:pt idx="46">
                  <c:v>76.97841580128663</c:v>
                </c:pt>
                <c:pt idx="47">
                  <c:v>75.931930296599546</c:v>
                </c:pt>
                <c:pt idx="48">
                  <c:v>74.906156870728793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F-404D-A2DE-65260832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541967"/>
        <c:axId val="1020526607"/>
      </c:scatterChart>
      <c:valAx>
        <c:axId val="1020541967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526607"/>
        <c:crosses val="autoZero"/>
        <c:crossBetween val="midCat"/>
      </c:valAx>
      <c:valAx>
        <c:axId val="102052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[Red]_(* \(#,##0.00\)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5419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B1B3D568-764F-4404-8012-D1259E925998}">
  <sheetPr codeName="Chart1"/>
  <sheetViews>
    <sheetView tabSelected="1" zoomScale="70" workbookViewId="0"/>
  </sheetViews>
  <pageMargins left="0.7" right="0.7" top="0.75" bottom="0.75" header="0.3" footer="0.3"/>
  <drawing r:id="rId1"/>
  <legacyDrawing r:id="rId2"/>
</chartsheet>
</file>

<file path=xl/ctrlProps/ctrlProp1.xml><?xml version="1.0" encoding="utf-8"?>
<formControlPr xmlns="http://schemas.microsoft.com/office/spreadsheetml/2009/9/main" objectType="Spin" dx="31" fmlaLink="Table!$D$4" max="25" min="1" page="10" val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74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5F59C5-29AF-171A-4338-753E09D09D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101600</xdr:colOff>
          <xdr:row>3</xdr:row>
          <xdr:rowOff>0</xdr:rowOff>
        </xdr:from>
        <xdr:to>
          <xdr:col>5</xdr:col>
          <xdr:colOff>82550</xdr:colOff>
          <xdr:row>4</xdr:row>
          <xdr:rowOff>69850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3</xdr:row>
      <xdr:rowOff>120650</xdr:rowOff>
    </xdr:to>
    <xdr:sp macro="" textlink="">
      <xdr:nvSpPr>
        <xdr:cNvPr id="4097" name="AutoShape 1" descr="Macaulay Duration Formula | Example with Excel Template">
          <a:extLst>
            <a:ext uri="{FF2B5EF4-FFF2-40B4-BE49-F238E27FC236}">
              <a16:creationId xmlns:a16="http://schemas.microsoft.com/office/drawing/2014/main" id="{A495C503-A780-5FCA-73C1-9C0B48D3D757}"/>
            </a:ext>
          </a:extLst>
        </xdr:cNvPr>
        <xdr:cNvSpPr>
          <a:spLocks noChangeAspect="1" noChangeArrowheads="1"/>
        </xdr:cNvSpPr>
      </xdr:nvSpPr>
      <xdr:spPr bwMode="auto">
        <a:xfrm>
          <a:off x="698500" y="36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277210</xdr:colOff>
      <xdr:row>13</xdr:row>
      <xdr:rowOff>176050</xdr:rowOff>
    </xdr:from>
    <xdr:to>
      <xdr:col>8</xdr:col>
      <xdr:colOff>184807</xdr:colOff>
      <xdr:row>25</xdr:row>
      <xdr:rowOff>177508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8A0C21-12DE-42F1-C8A0-50BAB6B2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865" y="2595619"/>
          <a:ext cx="4002252" cy="2234906"/>
        </a:xfrm>
        <a:prstGeom prst="rect">
          <a:avLst/>
        </a:prstGeom>
      </xdr:spPr>
    </xdr:pic>
    <xdr:clientData/>
  </xdr:twoCellAnchor>
  <xdr:twoCellAnchor editAs="oneCell">
    <xdr:from>
      <xdr:col>8</xdr:col>
      <xdr:colOff>204126</xdr:colOff>
      <xdr:row>14</xdr:row>
      <xdr:rowOff>92403</xdr:rowOff>
    </xdr:from>
    <xdr:to>
      <xdr:col>15</xdr:col>
      <xdr:colOff>536695</xdr:colOff>
      <xdr:row>25</xdr:row>
      <xdr:rowOff>99533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E96B0E-2424-A061-250C-C5A2DFBD5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3436" y="2698093"/>
          <a:ext cx="4624293" cy="2054457"/>
        </a:xfrm>
        <a:prstGeom prst="rect">
          <a:avLst/>
        </a:prstGeom>
      </xdr:spPr>
    </xdr:pic>
    <xdr:clientData/>
  </xdr:twoCellAnchor>
  <xdr:twoCellAnchor editAs="oneCell">
    <xdr:from>
      <xdr:col>26</xdr:col>
      <xdr:colOff>249572</xdr:colOff>
      <xdr:row>14</xdr:row>
      <xdr:rowOff>106078</xdr:rowOff>
    </xdr:from>
    <xdr:to>
      <xdr:col>37</xdr:col>
      <xdr:colOff>280708</xdr:colOff>
      <xdr:row>32</xdr:row>
      <xdr:rowOff>182965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4EAB35-AF43-A641-B159-A3AACFCE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72538" y="2667603"/>
          <a:ext cx="6779356" cy="3370277"/>
        </a:xfrm>
        <a:prstGeom prst="rect">
          <a:avLst/>
        </a:prstGeom>
      </xdr:spPr>
    </xdr:pic>
    <xdr:clientData/>
  </xdr:twoCellAnchor>
  <xdr:twoCellAnchor editAs="oneCell">
    <xdr:from>
      <xdr:col>16</xdr:col>
      <xdr:colOff>179082</xdr:colOff>
      <xdr:row>13</xdr:row>
      <xdr:rowOff>167306</xdr:rowOff>
    </xdr:from>
    <xdr:to>
      <xdr:col>26</xdr:col>
      <xdr:colOff>236288</xdr:colOff>
      <xdr:row>32</xdr:row>
      <xdr:rowOff>90305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0DB5D-AC9A-CF4F-5935-5F242B05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31939" y="2525877"/>
          <a:ext cx="6180420" cy="3370142"/>
        </a:xfrm>
        <a:prstGeom prst="rect">
          <a:avLst/>
        </a:prstGeom>
      </xdr:spPr>
    </xdr:pic>
    <xdr:clientData/>
  </xdr:twoCellAnchor>
  <xdr:twoCellAnchor editAs="oneCell">
    <xdr:from>
      <xdr:col>15</xdr:col>
      <xdr:colOff>568287</xdr:colOff>
      <xdr:row>32</xdr:row>
      <xdr:rowOff>43009</xdr:rowOff>
    </xdr:from>
    <xdr:to>
      <xdr:col>27</xdr:col>
      <xdr:colOff>45</xdr:colOff>
      <xdr:row>51</xdr:row>
      <xdr:rowOff>87747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921DAD-3C10-574F-3BC1-A9D4205F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08823" y="5848723"/>
          <a:ext cx="6779615" cy="3491881"/>
        </a:xfrm>
        <a:prstGeom prst="rect">
          <a:avLst/>
        </a:prstGeom>
      </xdr:spPr>
    </xdr:pic>
    <xdr:clientData/>
  </xdr:twoCellAnchor>
  <xdr:twoCellAnchor editAs="oneCell">
    <xdr:from>
      <xdr:col>16</xdr:col>
      <xdr:colOff>450051</xdr:colOff>
      <xdr:row>51</xdr:row>
      <xdr:rowOff>75332</xdr:rowOff>
    </xdr:from>
    <xdr:to>
      <xdr:col>25</xdr:col>
      <xdr:colOff>474685</xdr:colOff>
      <xdr:row>69</xdr:row>
      <xdr:rowOff>159120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98C375-D368-AF51-76ED-A96D1E3BC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02908" y="9328189"/>
          <a:ext cx="5535527" cy="3349502"/>
        </a:xfrm>
        <a:prstGeom prst="rect">
          <a:avLst/>
        </a:prstGeom>
      </xdr:spPr>
    </xdr:pic>
    <xdr:clientData/>
  </xdr:twoCellAnchor>
  <xdr:twoCellAnchor editAs="oneCell">
    <xdr:from>
      <xdr:col>16</xdr:col>
      <xdr:colOff>255720</xdr:colOff>
      <xdr:row>71</xdr:row>
      <xdr:rowOff>82658</xdr:rowOff>
    </xdr:from>
    <xdr:to>
      <xdr:col>26</xdr:col>
      <xdr:colOff>345064</xdr:colOff>
      <xdr:row>76</xdr:row>
      <xdr:rowOff>28353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A1EF7A0-56D0-3B50-5F55-438C30CB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08577" y="12964087"/>
          <a:ext cx="6212558" cy="852837"/>
        </a:xfrm>
        <a:prstGeom prst="rect">
          <a:avLst/>
        </a:prstGeom>
      </xdr:spPr>
    </xdr:pic>
    <xdr:clientData/>
  </xdr:twoCellAnchor>
  <xdr:twoCellAnchor editAs="oneCell">
    <xdr:from>
      <xdr:col>16</xdr:col>
      <xdr:colOff>211926</xdr:colOff>
      <xdr:row>77</xdr:row>
      <xdr:rowOff>40570</xdr:rowOff>
    </xdr:from>
    <xdr:to>
      <xdr:col>31</xdr:col>
      <xdr:colOff>225175</xdr:colOff>
      <xdr:row>94</xdr:row>
      <xdr:rowOff>161439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00B920-4AE6-E101-DC3F-B7B587AC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00146" y="14128960"/>
          <a:ext cx="9215368" cy="3231293"/>
        </a:xfrm>
        <a:prstGeom prst="rect">
          <a:avLst/>
        </a:prstGeom>
      </xdr:spPr>
    </xdr:pic>
    <xdr:clientData/>
  </xdr:twoCellAnchor>
  <xdr:twoCellAnchor editAs="oneCell">
    <xdr:from>
      <xdr:col>1</xdr:col>
      <xdr:colOff>22731</xdr:colOff>
      <xdr:row>29</xdr:row>
      <xdr:rowOff>76638</xdr:rowOff>
    </xdr:from>
    <xdr:to>
      <xdr:col>14</xdr:col>
      <xdr:colOff>247453</xdr:colOff>
      <xdr:row>46</xdr:row>
      <xdr:rowOff>154802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A8280F-529B-25D7-6268-1CB7BAE8E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386" y="5474138"/>
          <a:ext cx="7997998" cy="3242216"/>
        </a:xfrm>
        <a:prstGeom prst="rect">
          <a:avLst/>
        </a:prstGeom>
      </xdr:spPr>
    </xdr:pic>
    <xdr:clientData/>
  </xdr:twoCellAnchor>
  <xdr:twoCellAnchor editAs="oneCell">
    <xdr:from>
      <xdr:col>1</xdr:col>
      <xdr:colOff>10949</xdr:colOff>
      <xdr:row>47</xdr:row>
      <xdr:rowOff>109483</xdr:rowOff>
    </xdr:from>
    <xdr:to>
      <xdr:col>14</xdr:col>
      <xdr:colOff>211211</xdr:colOff>
      <xdr:row>56</xdr:row>
      <xdr:rowOff>168188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E4044B-A070-B22D-DC46-889F5A818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5604" y="8857155"/>
          <a:ext cx="7973538" cy="1733792"/>
        </a:xfrm>
        <a:prstGeom prst="rect">
          <a:avLst/>
        </a:prstGeom>
      </xdr:spPr>
    </xdr:pic>
    <xdr:clientData/>
  </xdr:twoCellAnchor>
  <xdr:twoCellAnchor editAs="oneCell">
    <xdr:from>
      <xdr:col>1</xdr:col>
      <xdr:colOff>197069</xdr:colOff>
      <xdr:row>58</xdr:row>
      <xdr:rowOff>2137</xdr:rowOff>
    </xdr:from>
    <xdr:to>
      <xdr:col>14</xdr:col>
      <xdr:colOff>306552</xdr:colOff>
      <xdr:row>74</xdr:row>
      <xdr:rowOff>3234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995306E-F4AE-A83B-2F53-F67BCDF5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724" y="10797137"/>
          <a:ext cx="7882759" cy="2974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70E67-6DBF-48FA-8D66-014BE57E5BAE}">
  <sheetPr codeName="Sheet2"/>
  <dimension ref="B3:AI85"/>
  <sheetViews>
    <sheetView zoomScale="78" workbookViewId="0">
      <selection activeCell="H25" sqref="H25"/>
    </sheetView>
  </sheetViews>
  <sheetFormatPr defaultRowHeight="14.5"/>
  <cols>
    <col min="1" max="2" width="2.54296875" customWidth="1"/>
    <col min="3" max="3" width="22.1796875" customWidth="1"/>
    <col min="4" max="4" width="10.54296875" bestFit="1" customWidth="1"/>
    <col min="5" max="5" width="9" bestFit="1" customWidth="1"/>
    <col min="6" max="16" width="11.81640625" bestFit="1" customWidth="1"/>
    <col min="17" max="17" width="10.81640625" bestFit="1" customWidth="1"/>
    <col min="18" max="22" width="11.81640625" bestFit="1" customWidth="1"/>
  </cols>
  <sheetData>
    <row r="3" spans="3:35">
      <c r="C3" t="s">
        <v>4</v>
      </c>
      <c r="D3">
        <v>100</v>
      </c>
    </row>
    <row r="4" spans="3:35">
      <c r="C4" t="s">
        <v>0</v>
      </c>
      <c r="D4">
        <v>10</v>
      </c>
    </row>
    <row r="5" spans="3:35">
      <c r="C5" t="s">
        <v>25</v>
      </c>
      <c r="D5" s="1">
        <v>0.1</v>
      </c>
    </row>
    <row r="6" spans="3:35">
      <c r="C6" t="s">
        <v>1</v>
      </c>
      <c r="D6" s="1">
        <v>0.05</v>
      </c>
    </row>
    <row r="8" spans="3:35">
      <c r="C8" t="s">
        <v>2</v>
      </c>
      <c r="F8" cm="1">
        <f t="array" ref="F8:AI8">_xlfn.SEQUENCE(,30)</f>
        <v>1</v>
      </c>
      <c r="G8">
        <v>2</v>
      </c>
      <c r="H8">
        <v>3</v>
      </c>
      <c r="I8">
        <v>4</v>
      </c>
      <c r="J8">
        <v>5</v>
      </c>
      <c r="K8">
        <v>6</v>
      </c>
      <c r="L8">
        <v>7</v>
      </c>
      <c r="M8">
        <v>8</v>
      </c>
      <c r="N8">
        <v>9</v>
      </c>
      <c r="O8">
        <v>10</v>
      </c>
      <c r="P8">
        <v>11</v>
      </c>
      <c r="Q8">
        <v>12</v>
      </c>
      <c r="R8">
        <v>13</v>
      </c>
      <c r="S8">
        <v>14</v>
      </c>
      <c r="T8">
        <v>15</v>
      </c>
      <c r="U8">
        <v>16</v>
      </c>
      <c r="V8">
        <v>17</v>
      </c>
      <c r="W8">
        <v>18</v>
      </c>
      <c r="X8">
        <v>19</v>
      </c>
      <c r="Y8">
        <v>20</v>
      </c>
      <c r="Z8">
        <v>21</v>
      </c>
      <c r="AA8">
        <v>22</v>
      </c>
      <c r="AB8">
        <v>23</v>
      </c>
      <c r="AC8">
        <v>24</v>
      </c>
      <c r="AD8">
        <v>25</v>
      </c>
      <c r="AE8">
        <v>26</v>
      </c>
      <c r="AF8">
        <v>27</v>
      </c>
      <c r="AG8">
        <v>28</v>
      </c>
      <c r="AH8">
        <v>29</v>
      </c>
      <c r="AI8">
        <v>30</v>
      </c>
    </row>
    <row r="9" spans="3:35">
      <c r="C9" t="s">
        <v>3</v>
      </c>
      <c r="D9">
        <f>D4</f>
        <v>10</v>
      </c>
      <c r="F9" t="b">
        <f>F8&lt;=$D$9</f>
        <v>1</v>
      </c>
      <c r="G9" t="b">
        <f t="shared" ref="G9:AI9" si="0">G8&lt;=$D$9</f>
        <v>1</v>
      </c>
      <c r="H9" t="b">
        <f t="shared" si="0"/>
        <v>1</v>
      </c>
      <c r="I9" t="b">
        <f t="shared" si="0"/>
        <v>1</v>
      </c>
      <c r="J9" t="b">
        <f t="shared" si="0"/>
        <v>1</v>
      </c>
      <c r="K9" t="b">
        <f t="shared" si="0"/>
        <v>1</v>
      </c>
      <c r="L9" t="b">
        <f t="shared" si="0"/>
        <v>1</v>
      </c>
      <c r="M9" t="b">
        <f t="shared" si="0"/>
        <v>1</v>
      </c>
      <c r="N9" t="b">
        <f t="shared" si="0"/>
        <v>1</v>
      </c>
      <c r="O9" t="b">
        <f t="shared" si="0"/>
        <v>1</v>
      </c>
      <c r="P9" t="b">
        <f t="shared" si="0"/>
        <v>0</v>
      </c>
      <c r="Q9" t="b">
        <f t="shared" si="0"/>
        <v>0</v>
      </c>
      <c r="R9" t="b">
        <f t="shared" si="0"/>
        <v>0</v>
      </c>
      <c r="S9" t="b">
        <f t="shared" si="0"/>
        <v>0</v>
      </c>
      <c r="T9" t="b">
        <f t="shared" si="0"/>
        <v>0</v>
      </c>
      <c r="U9" t="b">
        <f t="shared" si="0"/>
        <v>0</v>
      </c>
      <c r="V9" t="b">
        <f t="shared" si="0"/>
        <v>0</v>
      </c>
      <c r="W9" t="b">
        <f t="shared" si="0"/>
        <v>0</v>
      </c>
      <c r="X9" t="b">
        <f t="shared" si="0"/>
        <v>0</v>
      </c>
      <c r="Y9" t="b">
        <f t="shared" si="0"/>
        <v>0</v>
      </c>
      <c r="Z9" t="b">
        <f t="shared" si="0"/>
        <v>0</v>
      </c>
      <c r="AA9" t="b">
        <f t="shared" si="0"/>
        <v>0</v>
      </c>
      <c r="AB9" t="b">
        <f t="shared" si="0"/>
        <v>0</v>
      </c>
      <c r="AC9" t="b">
        <f t="shared" si="0"/>
        <v>0</v>
      </c>
      <c r="AD9" t="b">
        <f t="shared" si="0"/>
        <v>0</v>
      </c>
      <c r="AE9" t="b">
        <f t="shared" si="0"/>
        <v>0</v>
      </c>
      <c r="AF9" t="b">
        <f t="shared" si="0"/>
        <v>0</v>
      </c>
      <c r="AG9" t="b">
        <f t="shared" si="0"/>
        <v>0</v>
      </c>
      <c r="AH9" t="b">
        <f t="shared" si="0"/>
        <v>0</v>
      </c>
      <c r="AI9" t="b">
        <f t="shared" si="0"/>
        <v>0</v>
      </c>
    </row>
    <row r="10" spans="3:35">
      <c r="C10" t="s">
        <v>5</v>
      </c>
      <c r="D10">
        <f>D4</f>
        <v>10</v>
      </c>
      <c r="F10" t="b">
        <f>F8=$D$10</f>
        <v>0</v>
      </c>
      <c r="G10" t="b">
        <f t="shared" ref="G10:AI10" si="1">G8=$D$10</f>
        <v>0</v>
      </c>
      <c r="H10" t="b">
        <f t="shared" si="1"/>
        <v>0</v>
      </c>
      <c r="I10" t="b">
        <f t="shared" si="1"/>
        <v>0</v>
      </c>
      <c r="J10" t="b">
        <f t="shared" si="1"/>
        <v>0</v>
      </c>
      <c r="K10" t="b">
        <f t="shared" si="1"/>
        <v>0</v>
      </c>
      <c r="L10" t="b">
        <f t="shared" si="1"/>
        <v>0</v>
      </c>
      <c r="M10" t="b">
        <f t="shared" si="1"/>
        <v>0</v>
      </c>
      <c r="N10" t="b">
        <f t="shared" si="1"/>
        <v>0</v>
      </c>
      <c r="O10" t="b">
        <f t="shared" si="1"/>
        <v>1</v>
      </c>
      <c r="P10" t="b">
        <f t="shared" si="1"/>
        <v>0</v>
      </c>
      <c r="Q10" t="b">
        <f t="shared" si="1"/>
        <v>0</v>
      </c>
      <c r="R10" t="b">
        <f t="shared" si="1"/>
        <v>0</v>
      </c>
      <c r="S10" t="b">
        <f t="shared" si="1"/>
        <v>0</v>
      </c>
      <c r="T10" t="b">
        <f t="shared" si="1"/>
        <v>0</v>
      </c>
      <c r="U10" t="b">
        <f t="shared" si="1"/>
        <v>0</v>
      </c>
      <c r="V10" t="b">
        <f t="shared" si="1"/>
        <v>0</v>
      </c>
      <c r="W10" t="b">
        <f t="shared" si="1"/>
        <v>0</v>
      </c>
      <c r="X10" t="b">
        <f t="shared" si="1"/>
        <v>0</v>
      </c>
      <c r="Y10" t="b">
        <f t="shared" si="1"/>
        <v>0</v>
      </c>
      <c r="Z10" t="b">
        <f t="shared" si="1"/>
        <v>0</v>
      </c>
      <c r="AA10" t="b">
        <f t="shared" si="1"/>
        <v>0</v>
      </c>
      <c r="AB10" t="b">
        <f t="shared" si="1"/>
        <v>0</v>
      </c>
      <c r="AC10" t="b">
        <f t="shared" si="1"/>
        <v>0</v>
      </c>
      <c r="AD10" t="b">
        <f t="shared" si="1"/>
        <v>0</v>
      </c>
      <c r="AE10" t="b">
        <f t="shared" si="1"/>
        <v>0</v>
      </c>
      <c r="AF10" t="b">
        <f t="shared" si="1"/>
        <v>0</v>
      </c>
      <c r="AG10" t="b">
        <f t="shared" si="1"/>
        <v>0</v>
      </c>
      <c r="AH10" t="b">
        <f t="shared" si="1"/>
        <v>0</v>
      </c>
      <c r="AI10" t="b">
        <f t="shared" si="1"/>
        <v>0</v>
      </c>
    </row>
    <row r="11" spans="3:35">
      <c r="C11" t="s">
        <v>4</v>
      </c>
      <c r="D11">
        <f>D3</f>
        <v>100</v>
      </c>
      <c r="F11">
        <f>$D$11*F9</f>
        <v>100</v>
      </c>
      <c r="G11">
        <f t="shared" ref="G11:AI11" si="2">$D$11*G9</f>
        <v>100</v>
      </c>
      <c r="H11">
        <f t="shared" si="2"/>
        <v>100</v>
      </c>
      <c r="I11">
        <f t="shared" si="2"/>
        <v>100</v>
      </c>
      <c r="J11">
        <f t="shared" si="2"/>
        <v>100</v>
      </c>
      <c r="K11">
        <f t="shared" si="2"/>
        <v>100</v>
      </c>
      <c r="L11">
        <f t="shared" si="2"/>
        <v>100</v>
      </c>
      <c r="M11">
        <f t="shared" si="2"/>
        <v>100</v>
      </c>
      <c r="N11">
        <f t="shared" si="2"/>
        <v>100</v>
      </c>
      <c r="O11">
        <f t="shared" si="2"/>
        <v>100</v>
      </c>
      <c r="P11">
        <f t="shared" si="2"/>
        <v>0</v>
      </c>
      <c r="Q11">
        <f t="shared" si="2"/>
        <v>0</v>
      </c>
      <c r="R11">
        <f t="shared" si="2"/>
        <v>0</v>
      </c>
      <c r="S11">
        <f t="shared" si="2"/>
        <v>0</v>
      </c>
      <c r="T11">
        <f t="shared" si="2"/>
        <v>0</v>
      </c>
      <c r="U11">
        <f t="shared" si="2"/>
        <v>0</v>
      </c>
      <c r="V11">
        <f t="shared" si="2"/>
        <v>0</v>
      </c>
      <c r="W11">
        <f t="shared" si="2"/>
        <v>0</v>
      </c>
      <c r="X11">
        <f t="shared" si="2"/>
        <v>0</v>
      </c>
      <c r="Y11">
        <f t="shared" si="2"/>
        <v>0</v>
      </c>
      <c r="Z11">
        <f t="shared" si="2"/>
        <v>0</v>
      </c>
      <c r="AA11">
        <f t="shared" si="2"/>
        <v>0</v>
      </c>
      <c r="AB11">
        <f t="shared" si="2"/>
        <v>0</v>
      </c>
      <c r="AC11">
        <f t="shared" si="2"/>
        <v>0</v>
      </c>
      <c r="AD11">
        <f t="shared" si="2"/>
        <v>0</v>
      </c>
      <c r="AE11">
        <f t="shared" si="2"/>
        <v>0</v>
      </c>
      <c r="AF11">
        <f t="shared" si="2"/>
        <v>0</v>
      </c>
      <c r="AG11">
        <f t="shared" si="2"/>
        <v>0</v>
      </c>
      <c r="AH11">
        <f t="shared" si="2"/>
        <v>0</v>
      </c>
      <c r="AI11">
        <f t="shared" si="2"/>
        <v>0</v>
      </c>
    </row>
    <row r="12" spans="3:35">
      <c r="C12" t="s">
        <v>9</v>
      </c>
      <c r="F12">
        <f>F11*$D$5*F9</f>
        <v>10</v>
      </c>
      <c r="G12">
        <f t="shared" ref="G12:AI12" si="3">G11*$D$5*G9</f>
        <v>10</v>
      </c>
      <c r="H12">
        <f t="shared" si="3"/>
        <v>10</v>
      </c>
      <c r="I12">
        <f t="shared" si="3"/>
        <v>10</v>
      </c>
      <c r="J12">
        <f t="shared" si="3"/>
        <v>10</v>
      </c>
      <c r="K12">
        <f t="shared" si="3"/>
        <v>10</v>
      </c>
      <c r="L12">
        <f t="shared" si="3"/>
        <v>10</v>
      </c>
      <c r="M12">
        <f t="shared" si="3"/>
        <v>10</v>
      </c>
      <c r="N12">
        <f t="shared" si="3"/>
        <v>10</v>
      </c>
      <c r="O12">
        <f t="shared" si="3"/>
        <v>10</v>
      </c>
      <c r="P12">
        <f t="shared" si="3"/>
        <v>0</v>
      </c>
      <c r="Q12">
        <f t="shared" si="3"/>
        <v>0</v>
      </c>
      <c r="R12">
        <f t="shared" si="3"/>
        <v>0</v>
      </c>
      <c r="S12">
        <f t="shared" si="3"/>
        <v>0</v>
      </c>
      <c r="T12">
        <f t="shared" si="3"/>
        <v>0</v>
      </c>
      <c r="U12">
        <f t="shared" si="3"/>
        <v>0</v>
      </c>
      <c r="V12">
        <f t="shared" si="3"/>
        <v>0</v>
      </c>
      <c r="W12">
        <f t="shared" si="3"/>
        <v>0</v>
      </c>
      <c r="X12">
        <f t="shared" si="3"/>
        <v>0</v>
      </c>
      <c r="Y12">
        <f t="shared" si="3"/>
        <v>0</v>
      </c>
      <c r="Z12">
        <f t="shared" si="3"/>
        <v>0</v>
      </c>
      <c r="AA12">
        <f t="shared" si="3"/>
        <v>0</v>
      </c>
      <c r="AB12">
        <f t="shared" si="3"/>
        <v>0</v>
      </c>
      <c r="AC12">
        <f t="shared" si="3"/>
        <v>0</v>
      </c>
      <c r="AD12">
        <f t="shared" si="3"/>
        <v>0</v>
      </c>
      <c r="AE12">
        <f t="shared" si="3"/>
        <v>0</v>
      </c>
      <c r="AF12">
        <f t="shared" si="3"/>
        <v>0</v>
      </c>
      <c r="AG12">
        <f t="shared" si="3"/>
        <v>0</v>
      </c>
      <c r="AH12">
        <f t="shared" si="3"/>
        <v>0</v>
      </c>
      <c r="AI12">
        <f t="shared" si="3"/>
        <v>0</v>
      </c>
    </row>
    <row r="13" spans="3:35">
      <c r="C13" t="s">
        <v>10</v>
      </c>
      <c r="F13">
        <f>$D$3*(F8=$D$4)</f>
        <v>0</v>
      </c>
      <c r="G13">
        <f t="shared" ref="G13:AI13" si="4">$D$3*(G8=$D$4)</f>
        <v>0</v>
      </c>
      <c r="H13">
        <f t="shared" si="4"/>
        <v>0</v>
      </c>
      <c r="I13">
        <f t="shared" si="4"/>
        <v>0</v>
      </c>
      <c r="J13">
        <f t="shared" si="4"/>
        <v>0</v>
      </c>
      <c r="K13">
        <f t="shared" si="4"/>
        <v>0</v>
      </c>
      <c r="L13">
        <f t="shared" si="4"/>
        <v>0</v>
      </c>
      <c r="M13">
        <f t="shared" si="4"/>
        <v>0</v>
      </c>
      <c r="N13">
        <f t="shared" si="4"/>
        <v>0</v>
      </c>
      <c r="O13">
        <f t="shared" si="4"/>
        <v>100</v>
      </c>
      <c r="P13">
        <f t="shared" si="4"/>
        <v>0</v>
      </c>
      <c r="Q13">
        <f t="shared" si="4"/>
        <v>0</v>
      </c>
      <c r="R13">
        <f t="shared" si="4"/>
        <v>0</v>
      </c>
      <c r="S13">
        <f t="shared" si="4"/>
        <v>0</v>
      </c>
      <c r="T13">
        <f t="shared" si="4"/>
        <v>0</v>
      </c>
      <c r="U13">
        <f t="shared" si="4"/>
        <v>0</v>
      </c>
      <c r="V13">
        <f t="shared" si="4"/>
        <v>0</v>
      </c>
      <c r="W13">
        <f t="shared" si="4"/>
        <v>0</v>
      </c>
      <c r="X13">
        <f t="shared" si="4"/>
        <v>0</v>
      </c>
      <c r="Y13">
        <f t="shared" si="4"/>
        <v>0</v>
      </c>
      <c r="Z13">
        <f t="shared" si="4"/>
        <v>0</v>
      </c>
      <c r="AA13">
        <f t="shared" si="4"/>
        <v>0</v>
      </c>
      <c r="AB13">
        <f t="shared" si="4"/>
        <v>0</v>
      </c>
      <c r="AC13">
        <f t="shared" si="4"/>
        <v>0</v>
      </c>
      <c r="AD13">
        <f t="shared" si="4"/>
        <v>0</v>
      </c>
      <c r="AE13">
        <f t="shared" si="4"/>
        <v>0</v>
      </c>
      <c r="AF13">
        <f t="shared" si="4"/>
        <v>0</v>
      </c>
      <c r="AG13">
        <f t="shared" si="4"/>
        <v>0</v>
      </c>
      <c r="AH13">
        <f t="shared" si="4"/>
        <v>0</v>
      </c>
      <c r="AI13">
        <f t="shared" si="4"/>
        <v>0</v>
      </c>
    </row>
    <row r="14" spans="3:35">
      <c r="C14" t="s">
        <v>35</v>
      </c>
      <c r="D14" s="1">
        <f>D5</f>
        <v>0.1</v>
      </c>
      <c r="F14">
        <f>F11*$D$14+F11*F10</f>
        <v>10</v>
      </c>
      <c r="G14">
        <f t="shared" ref="G14:AI14" si="5">G11*$D$14+G11*G10</f>
        <v>10</v>
      </c>
      <c r="H14">
        <f t="shared" si="5"/>
        <v>10</v>
      </c>
      <c r="I14">
        <f t="shared" si="5"/>
        <v>10</v>
      </c>
      <c r="J14">
        <f t="shared" si="5"/>
        <v>10</v>
      </c>
      <c r="K14">
        <f t="shared" si="5"/>
        <v>10</v>
      </c>
      <c r="L14">
        <f t="shared" si="5"/>
        <v>10</v>
      </c>
      <c r="M14">
        <f t="shared" si="5"/>
        <v>10</v>
      </c>
      <c r="N14">
        <f t="shared" si="5"/>
        <v>10</v>
      </c>
      <c r="O14">
        <f t="shared" si="5"/>
        <v>110</v>
      </c>
      <c r="P14">
        <f t="shared" si="5"/>
        <v>0</v>
      </c>
      <c r="Q14">
        <f t="shared" si="5"/>
        <v>0</v>
      </c>
      <c r="R14">
        <f t="shared" si="5"/>
        <v>0</v>
      </c>
      <c r="S14">
        <f t="shared" si="5"/>
        <v>0</v>
      </c>
      <c r="T14">
        <f t="shared" si="5"/>
        <v>0</v>
      </c>
      <c r="U14">
        <f t="shared" si="5"/>
        <v>0</v>
      </c>
      <c r="V14">
        <f t="shared" si="5"/>
        <v>0</v>
      </c>
      <c r="W14">
        <f t="shared" si="5"/>
        <v>0</v>
      </c>
      <c r="X14">
        <f t="shared" si="5"/>
        <v>0</v>
      </c>
      <c r="Y14">
        <f t="shared" si="5"/>
        <v>0</v>
      </c>
      <c r="Z14">
        <f t="shared" si="5"/>
        <v>0</v>
      </c>
      <c r="AA14">
        <f t="shared" si="5"/>
        <v>0</v>
      </c>
      <c r="AB14">
        <f t="shared" si="5"/>
        <v>0</v>
      </c>
      <c r="AC14">
        <f t="shared" si="5"/>
        <v>0</v>
      </c>
      <c r="AD14">
        <f t="shared" si="5"/>
        <v>0</v>
      </c>
      <c r="AE14">
        <f t="shared" si="5"/>
        <v>0</v>
      </c>
      <c r="AF14">
        <f t="shared" si="5"/>
        <v>0</v>
      </c>
      <c r="AG14">
        <f t="shared" si="5"/>
        <v>0</v>
      </c>
      <c r="AH14">
        <f t="shared" si="5"/>
        <v>0</v>
      </c>
      <c r="AI14">
        <f t="shared" si="5"/>
        <v>0</v>
      </c>
    </row>
    <row r="15" spans="3:35">
      <c r="C15" t="s">
        <v>6</v>
      </c>
      <c r="D15" s="2">
        <f>NPV(D6,F14:AI14)</f>
        <v>138.60867464592403</v>
      </c>
    </row>
    <row r="16" spans="3:35">
      <c r="D16" s="2"/>
    </row>
    <row r="17" spans="3:35">
      <c r="C17" t="s">
        <v>38</v>
      </c>
      <c r="D17" s="2"/>
      <c r="F17">
        <f>F14*F8</f>
        <v>10</v>
      </c>
      <c r="G17">
        <f t="shared" ref="G17:AI17" si="6">G14*G8</f>
        <v>20</v>
      </c>
      <c r="H17">
        <f t="shared" si="6"/>
        <v>30</v>
      </c>
      <c r="I17">
        <f t="shared" si="6"/>
        <v>40</v>
      </c>
      <c r="J17">
        <f t="shared" si="6"/>
        <v>50</v>
      </c>
      <c r="K17">
        <f t="shared" si="6"/>
        <v>60</v>
      </c>
      <c r="L17">
        <f t="shared" si="6"/>
        <v>70</v>
      </c>
      <c r="M17">
        <f t="shared" si="6"/>
        <v>80</v>
      </c>
      <c r="N17">
        <f t="shared" si="6"/>
        <v>90</v>
      </c>
      <c r="O17">
        <f t="shared" si="6"/>
        <v>1100</v>
      </c>
      <c r="P17">
        <f t="shared" si="6"/>
        <v>0</v>
      </c>
      <c r="Q17">
        <f t="shared" si="6"/>
        <v>0</v>
      </c>
      <c r="R17">
        <f t="shared" si="6"/>
        <v>0</v>
      </c>
      <c r="S17">
        <f t="shared" si="6"/>
        <v>0</v>
      </c>
      <c r="T17">
        <f t="shared" si="6"/>
        <v>0</v>
      </c>
      <c r="U17">
        <f t="shared" si="6"/>
        <v>0</v>
      </c>
      <c r="V17">
        <f t="shared" si="6"/>
        <v>0</v>
      </c>
      <c r="W17">
        <f t="shared" si="6"/>
        <v>0</v>
      </c>
      <c r="X17">
        <f t="shared" si="6"/>
        <v>0</v>
      </c>
      <c r="Y17">
        <f t="shared" si="6"/>
        <v>0</v>
      </c>
      <c r="Z17">
        <f t="shared" si="6"/>
        <v>0</v>
      </c>
      <c r="AA17">
        <f t="shared" si="6"/>
        <v>0</v>
      </c>
      <c r="AB17">
        <f t="shared" si="6"/>
        <v>0</v>
      </c>
      <c r="AC17">
        <f t="shared" si="6"/>
        <v>0</v>
      </c>
      <c r="AD17">
        <f t="shared" si="6"/>
        <v>0</v>
      </c>
      <c r="AE17">
        <f t="shared" si="6"/>
        <v>0</v>
      </c>
      <c r="AF17">
        <f t="shared" si="6"/>
        <v>0</v>
      </c>
      <c r="AG17">
        <f t="shared" si="6"/>
        <v>0</v>
      </c>
      <c r="AH17">
        <f t="shared" si="6"/>
        <v>0</v>
      </c>
      <c r="AI17">
        <f t="shared" si="6"/>
        <v>0</v>
      </c>
    </row>
    <row r="18" spans="3:35">
      <c r="C18" t="s">
        <v>39</v>
      </c>
      <c r="D18" s="2">
        <f>NPV(D6,F17:AI17)</f>
        <v>1007.6510815880508</v>
      </c>
    </row>
    <row r="19" spans="3:35">
      <c r="D19" s="2"/>
    </row>
    <row r="20" spans="3:35">
      <c r="C20" t="s">
        <v>8</v>
      </c>
      <c r="D20" s="19">
        <f>D18/D15</f>
        <v>7.2697548271210035</v>
      </c>
      <c r="N20" s="4"/>
    </row>
    <row r="21" spans="3:35">
      <c r="D21" s="2"/>
    </row>
    <row r="22" spans="3:35">
      <c r="C22" t="s">
        <v>11</v>
      </c>
      <c r="D22" s="6">
        <f>D15</f>
        <v>138.60867464592403</v>
      </c>
      <c r="I22" s="24" t="s">
        <v>12</v>
      </c>
      <c r="J22" t="s">
        <v>44</v>
      </c>
    </row>
    <row r="23" spans="3:35">
      <c r="C23" t="s">
        <v>12</v>
      </c>
      <c r="D23" s="5">
        <f>D20</f>
        <v>7.2697548271210035</v>
      </c>
    </row>
    <row r="24" spans="3:35">
      <c r="D24" s="2"/>
      <c r="G24" s="5" t="s">
        <v>40</v>
      </c>
      <c r="H24" s="3">
        <v>0.05</v>
      </c>
      <c r="I24" s="19">
        <f>LOOKUP(H24,$E$37:$E$85,$C$37:$C$85)</f>
        <v>141.03582525246199</v>
      </c>
      <c r="J24" s="19">
        <f>I24</f>
        <v>141.03582525246199</v>
      </c>
      <c r="L24" s="5" t="s">
        <v>40</v>
      </c>
      <c r="M24" s="3">
        <v>0.05</v>
      </c>
      <c r="N24" s="19">
        <f>LOOKUP(M24,$E$37:$E$85,$C$37:$C$85)</f>
        <v>141.03582525246199</v>
      </c>
      <c r="O24" s="19">
        <f>N24</f>
        <v>141.03582525246199</v>
      </c>
    </row>
    <row r="25" spans="3:35">
      <c r="C25" t="s">
        <v>44</v>
      </c>
      <c r="D25" s="19">
        <f>D23/(1+D6)</f>
        <v>6.9235760258295267</v>
      </c>
      <c r="G25" t="s">
        <v>41</v>
      </c>
      <c r="H25" s="3">
        <v>0.06</v>
      </c>
      <c r="I25" s="19">
        <f>LOOKUP(H25,$E$37:$E$85,$C$37:$C$85)</f>
        <v>131.65422747935276</v>
      </c>
      <c r="J25" s="19">
        <f>I25</f>
        <v>131.65422747935276</v>
      </c>
      <c r="L25" t="s">
        <v>62</v>
      </c>
      <c r="M25" s="3">
        <v>4.4999999999999998E-2</v>
      </c>
      <c r="N25" s="19">
        <f>LOOKUP(M25,$E$37:$E$85,$C$37:$C$85)</f>
        <v>146.06260027436943</v>
      </c>
      <c r="O25" s="19">
        <f>N25</f>
        <v>146.06260027436943</v>
      </c>
    </row>
    <row r="26" spans="3:35">
      <c r="D26" s="2"/>
      <c r="G26" t="s">
        <v>42</v>
      </c>
      <c r="H26" s="3"/>
      <c r="I26" s="19">
        <f>I24-I25</f>
        <v>9.3815977731092346</v>
      </c>
      <c r="J26" s="19">
        <f>I26</f>
        <v>9.3815977731092346</v>
      </c>
      <c r="L26" t="s">
        <v>63</v>
      </c>
      <c r="M26" s="3">
        <v>5.5E-2</v>
      </c>
      <c r="N26" s="19">
        <f>LOOKUP(M26,$E$37:$E$85,$C$37:$C$85)</f>
        <v>136.23699224296283</v>
      </c>
      <c r="O26" s="19">
        <f>N26</f>
        <v>136.23699224296283</v>
      </c>
    </row>
    <row r="27" spans="3:35">
      <c r="D27" s="2"/>
      <c r="G27" s="41" t="s">
        <v>104</v>
      </c>
      <c r="H27" s="41"/>
      <c r="I27" s="42">
        <f>I26/I24</f>
        <v>6.6519253220347754E-2</v>
      </c>
      <c r="J27" s="42">
        <f>J26/J24</f>
        <v>6.6519253220347754E-2</v>
      </c>
      <c r="L27" t="s">
        <v>64</v>
      </c>
      <c r="N27" s="31">
        <f>N26+N25-N24*2</f>
        <v>0.22794201240827761</v>
      </c>
      <c r="O27" s="31">
        <f>O25+O26-O24*2</f>
        <v>0.22794201240827761</v>
      </c>
    </row>
    <row r="28" spans="3:35">
      <c r="D28" s="2"/>
      <c r="G28" t="s">
        <v>45</v>
      </c>
      <c r="H28" s="3"/>
      <c r="I28" s="19">
        <f>D23</f>
        <v>7.2697548271210035</v>
      </c>
      <c r="J28" s="19">
        <f>K34</f>
        <v>6.9235760258295267</v>
      </c>
      <c r="L28" t="s">
        <v>65</v>
      </c>
      <c r="N28" s="31">
        <f>((M26-M25)^2)*N24</f>
        <v>1.4103582525246206E-2</v>
      </c>
      <c r="O28" s="31">
        <f>N28</f>
        <v>1.4103582525246206E-2</v>
      </c>
    </row>
    <row r="29" spans="3:35">
      <c r="D29" s="2"/>
      <c r="G29" t="s">
        <v>105</v>
      </c>
      <c r="H29" s="3"/>
      <c r="I29" s="9">
        <f>I28/100</f>
        <v>7.2697548271210041E-2</v>
      </c>
      <c r="J29" s="9">
        <f>J28/100</f>
        <v>6.9235760258295267E-2</v>
      </c>
      <c r="L29" t="s">
        <v>66</v>
      </c>
      <c r="N29" s="31">
        <f>N27/N28</f>
        <v>16.161993734588258</v>
      </c>
      <c r="O29" s="31">
        <f>O27/O28</f>
        <v>16.161993734588258</v>
      </c>
    </row>
    <row r="30" spans="3:35">
      <c r="D30" s="2"/>
      <c r="H30" s="3"/>
      <c r="I30" s="19"/>
      <c r="J30" s="19"/>
      <c r="N30" s="31"/>
      <c r="O30" s="31"/>
    </row>
    <row r="31" spans="3:35">
      <c r="D31" s="2"/>
      <c r="G31" t="s">
        <v>66</v>
      </c>
      <c r="H31" s="9">
        <f>(0.5*N31*(H25-H24)^2)</f>
        <v>3.2009999999999964E-3</v>
      </c>
      <c r="I31" s="9">
        <f>H31</f>
        <v>3.2009999999999964E-3</v>
      </c>
      <c r="J31" s="9">
        <f>I31</f>
        <v>3.2009999999999964E-3</v>
      </c>
      <c r="L31" t="s">
        <v>106</v>
      </c>
      <c r="N31" s="31">
        <v>64.02</v>
      </c>
      <c r="O31" s="31">
        <v>64.02</v>
      </c>
    </row>
    <row r="32" spans="3:35">
      <c r="D32" s="2"/>
      <c r="H32" s="3"/>
      <c r="I32" s="9">
        <f>I29-I31</f>
        <v>6.9496548271210046E-2</v>
      </c>
      <c r="J32" s="9">
        <f>J29-J31</f>
        <v>6.6034760258295272E-2</v>
      </c>
      <c r="N32" s="31"/>
      <c r="O32" s="31"/>
    </row>
    <row r="33" spans="2:31">
      <c r="D33" s="2"/>
      <c r="H33" s="3"/>
      <c r="I33" s="19"/>
    </row>
    <row r="34" spans="2:31">
      <c r="D34" s="2"/>
      <c r="G34" t="s">
        <v>43</v>
      </c>
      <c r="H34" s="3"/>
      <c r="I34" s="19">
        <f>-SLOPE(C37:C85,E37:E85)/100</f>
        <v>6.9278624856573829</v>
      </c>
      <c r="J34" t="s">
        <v>44</v>
      </c>
      <c r="K34" s="19">
        <f>D23/(1+D6)</f>
        <v>6.9235760258295267</v>
      </c>
      <c r="L34" t="s">
        <v>12</v>
      </c>
      <c r="M34" s="5">
        <f>D23</f>
        <v>7.2697548271210035</v>
      </c>
      <c r="N34" t="str">
        <f>C4</f>
        <v>Length of the bond</v>
      </c>
      <c r="P34">
        <f>D4</f>
        <v>10</v>
      </c>
    </row>
    <row r="35" spans="2:31">
      <c r="D35" s="2"/>
    </row>
    <row r="36" spans="2:31">
      <c r="C36" t="s">
        <v>7</v>
      </c>
      <c r="E36" s="19">
        <f>D15</f>
        <v>138.60867464592403</v>
      </c>
      <c r="F36">
        <v>1</v>
      </c>
      <c r="G36">
        <f>F36+1</f>
        <v>2</v>
      </c>
      <c r="H36">
        <f t="shared" ref="H36:AE36" si="7">G36+1</f>
        <v>3</v>
      </c>
      <c r="I36">
        <f t="shared" si="7"/>
        <v>4</v>
      </c>
      <c r="J36">
        <f t="shared" si="7"/>
        <v>5</v>
      </c>
      <c r="K36">
        <f t="shared" si="7"/>
        <v>6</v>
      </c>
      <c r="L36">
        <f t="shared" si="7"/>
        <v>7</v>
      </c>
      <c r="M36">
        <f t="shared" si="7"/>
        <v>8</v>
      </c>
      <c r="N36">
        <f t="shared" si="7"/>
        <v>9</v>
      </c>
      <c r="O36">
        <f t="shared" si="7"/>
        <v>10</v>
      </c>
      <c r="P36">
        <f t="shared" si="7"/>
        <v>11</v>
      </c>
      <c r="Q36">
        <f t="shared" si="7"/>
        <v>12</v>
      </c>
      <c r="R36">
        <f t="shared" si="7"/>
        <v>13</v>
      </c>
      <c r="S36">
        <f t="shared" si="7"/>
        <v>14</v>
      </c>
      <c r="T36">
        <f t="shared" si="7"/>
        <v>15</v>
      </c>
      <c r="U36">
        <f t="shared" si="7"/>
        <v>16</v>
      </c>
      <c r="V36">
        <f t="shared" si="7"/>
        <v>17</v>
      </c>
      <c r="W36">
        <f t="shared" si="7"/>
        <v>18</v>
      </c>
      <c r="X36">
        <f t="shared" si="7"/>
        <v>19</v>
      </c>
      <c r="Y36">
        <f t="shared" si="7"/>
        <v>20</v>
      </c>
      <c r="Z36">
        <f t="shared" si="7"/>
        <v>21</v>
      </c>
      <c r="AA36">
        <f t="shared" si="7"/>
        <v>22</v>
      </c>
      <c r="AB36">
        <f t="shared" si="7"/>
        <v>23</v>
      </c>
      <c r="AC36">
        <f t="shared" si="7"/>
        <v>24</v>
      </c>
      <c r="AD36">
        <f t="shared" si="7"/>
        <v>25</v>
      </c>
      <c r="AE36">
        <f t="shared" si="7"/>
        <v>26</v>
      </c>
    </row>
    <row r="37" spans="2:31">
      <c r="B37" s="1">
        <f>E37</f>
        <v>0.03</v>
      </c>
      <c r="C37" s="19" cm="1">
        <f t="array" ref="C37">INDEX(F37:AE37,$D$4)</f>
        <v>159.71141985743077</v>
      </c>
      <c r="D37" s="7"/>
      <c r="E37" s="3">
        <v>0.03</v>
      </c>
      <c r="F37" s="19">
        <f t="dataTable" ref="F37:AE85" dt2D="1" dtr="1" r1="D4" r2="D6"/>
        <v>106.79611650485437</v>
      </c>
      <c r="G37" s="19">
        <v>113.39428786879064</v>
      </c>
      <c r="H37" s="19">
        <v>119.80027948426277</v>
      </c>
      <c r="I37" s="19">
        <v>126.0196888196726</v>
      </c>
      <c r="J37" s="19">
        <v>132.05795031036172</v>
      </c>
      <c r="K37" s="19">
        <v>137.9203401071473</v>
      </c>
      <c r="L37" s="19">
        <v>143.61198068655077</v>
      </c>
      <c r="M37" s="19">
        <v>149.13784532674833</v>
      </c>
      <c r="N37" s="19">
        <v>154.50276245315371</v>
      </c>
      <c r="O37" s="19">
        <v>159.71141985743077</v>
      </c>
      <c r="P37" s="19">
        <v>164.7683687936221</v>
      </c>
      <c r="Q37" s="19">
        <v>169.67802795497292</v>
      </c>
      <c r="R37" s="19">
        <v>174.44468733492513</v>
      </c>
      <c r="S37" s="19">
        <v>179.07251197565546</v>
      </c>
      <c r="T37" s="19">
        <v>183.56554560743248</v>
      </c>
      <c r="U37" s="19">
        <v>187.92771418197324</v>
      </c>
      <c r="V37" s="19">
        <v>192.16282930288668</v>
      </c>
      <c r="W37" s="19">
        <v>196.27459155620062</v>
      </c>
      <c r="X37" s="19">
        <v>200.2665937438841</v>
      </c>
      <c r="Y37" s="19">
        <v>204.14232402318842</v>
      </c>
      <c r="Z37" s="19">
        <v>207.90516895455187</v>
      </c>
      <c r="AA37" s="19">
        <v>211.55841646072997</v>
      </c>
      <c r="AB37" s="19">
        <v>215.10525869973785</v>
      </c>
      <c r="AC37" s="19">
        <v>218.54879485411439</v>
      </c>
      <c r="AD37" s="19">
        <v>221.89203383894596</v>
      </c>
      <c r="AE37" s="19">
        <v>225.13789693101552</v>
      </c>
    </row>
    <row r="38" spans="2:31">
      <c r="B38" s="1">
        <f t="shared" ref="B38:B85" si="8">E38</f>
        <v>3.2500000000000001E-2</v>
      </c>
      <c r="C38" s="19" cm="1">
        <f t="array" ref="C38">INDEX(F38:AE38,$D$4)</f>
        <v>156.85116679302757</v>
      </c>
      <c r="D38" s="7"/>
      <c r="E38" s="3">
        <f>E37+0.25%</f>
        <v>3.2500000000000001E-2</v>
      </c>
      <c r="F38" s="19">
        <v>106.53753026634382</v>
      </c>
      <c r="G38" s="19">
        <v>112.86927870832332</v>
      </c>
      <c r="H38" s="19">
        <v>119.00172271992574</v>
      </c>
      <c r="I38" s="19">
        <v>124.94113580622347</v>
      </c>
      <c r="J38" s="19">
        <v>130.69359400118498</v>
      </c>
      <c r="K38" s="19">
        <v>136.26498208347215</v>
      </c>
      <c r="L38" s="19">
        <v>141.6609995965832</v>
      </c>
      <c r="M38" s="19">
        <v>146.8871666794995</v>
      </c>
      <c r="N38" s="19">
        <v>151.94882971380096</v>
      </c>
      <c r="O38" s="19">
        <v>156.85116679302757</v>
      </c>
      <c r="P38" s="19">
        <v>161.59919301988143</v>
      </c>
      <c r="Q38" s="19">
        <v>166.19776563668907</v>
      </c>
      <c r="R38" s="19">
        <v>170.65158899437196</v>
      </c>
      <c r="S38" s="19">
        <v>174.9652193650092</v>
      </c>
      <c r="T38" s="19">
        <v>179.14306960291449</v>
      </c>
      <c r="U38" s="19">
        <v>183.18941365899707</v>
      </c>
      <c r="V38" s="19">
        <v>187.10839095302379</v>
      </c>
      <c r="W38" s="19">
        <v>190.9040106082555</v>
      </c>
      <c r="X38" s="19">
        <v>194.58015555278988</v>
      </c>
      <c r="Y38" s="19">
        <v>198.1405864918062</v>
      </c>
      <c r="Z38" s="19">
        <v>201.58894575477598</v>
      </c>
      <c r="AA38" s="19">
        <v>204.92876102157481</v>
      </c>
      <c r="AB38" s="19">
        <v>208.16344893130733</v>
      </c>
      <c r="AC38" s="19">
        <v>211.29631857753736</v>
      </c>
      <c r="AD38" s="19">
        <v>214.33057489349866</v>
      </c>
      <c r="AE38" s="19">
        <v>217.26932193074933</v>
      </c>
    </row>
    <row r="39" spans="2:31">
      <c r="B39" s="1">
        <f t="shared" si="8"/>
        <v>3.5000000000000003E-2</v>
      </c>
      <c r="C39" s="19" cm="1">
        <f t="array" ref="C39">INDEX(F39:AE39,$D$4)</f>
        <v>154.05793459675678</v>
      </c>
      <c r="D39" s="7"/>
      <c r="E39" s="3">
        <f t="shared" ref="E39:E85" si="9">E38+0.25%</f>
        <v>3.5000000000000003E-2</v>
      </c>
      <c r="F39" s="19">
        <v>106.28019323671498</v>
      </c>
      <c r="G39" s="19">
        <v>112.3480127890966</v>
      </c>
      <c r="H39" s="19">
        <v>118.21064037593877</v>
      </c>
      <c r="I39" s="19">
        <v>123.87501485597949</v>
      </c>
      <c r="J39" s="19">
        <v>129.34784044055991</v>
      </c>
      <c r="K39" s="19">
        <v>134.63559462856031</v>
      </c>
      <c r="L39" s="19">
        <v>139.74453587300513</v>
      </c>
      <c r="M39" s="19">
        <v>144.68071098841077</v>
      </c>
      <c r="N39" s="19">
        <v>149.44996230764326</v>
      </c>
      <c r="O39" s="19">
        <v>154.05793459675678</v>
      </c>
      <c r="P39" s="19">
        <v>158.51008173599692</v>
      </c>
      <c r="Q39" s="19">
        <v>162.81167317487626</v>
      </c>
      <c r="R39" s="19">
        <v>166.96780016896258</v>
      </c>
      <c r="S39" s="19">
        <v>170.98338180576096</v>
      </c>
      <c r="T39" s="19">
        <v>174.86317082682223</v>
      </c>
      <c r="U39" s="19">
        <v>178.61175925296834</v>
      </c>
      <c r="V39" s="19">
        <v>182.2335838192931</v>
      </c>
      <c r="W39" s="19">
        <v>185.73293122637014</v>
      </c>
      <c r="X39" s="19">
        <v>189.11394321388417</v>
      </c>
      <c r="Y39" s="19">
        <v>192.38062146269004</v>
      </c>
      <c r="Z39" s="19">
        <v>195.53683233110149</v>
      </c>
      <c r="AA39" s="19">
        <v>198.58631143101596</v>
      </c>
      <c r="AB39" s="19">
        <v>201.53266804929081</v>
      </c>
      <c r="AC39" s="19">
        <v>204.37938941960462</v>
      </c>
      <c r="AD39" s="19">
        <v>207.12984484985955</v>
      </c>
      <c r="AE39" s="19">
        <v>209.78728971000925</v>
      </c>
    </row>
    <row r="40" spans="2:31">
      <c r="B40" s="1">
        <f t="shared" si="8"/>
        <v>3.7500000000000006E-2</v>
      </c>
      <c r="C40" s="19" cm="1">
        <f t="array" ref="C40">INDEX(F40:AE40,$D$4)</f>
        <v>151.32992032299859</v>
      </c>
      <c r="D40" s="7"/>
      <c r="E40" s="3">
        <f t="shared" si="9"/>
        <v>3.7500000000000006E-2</v>
      </c>
      <c r="F40" s="19">
        <v>106.02409638554217</v>
      </c>
      <c r="G40" s="19">
        <v>111.83045434751051</v>
      </c>
      <c r="H40" s="19">
        <v>117.42694394940771</v>
      </c>
      <c r="I40" s="19">
        <v>122.82115079460982</v>
      </c>
      <c r="J40" s="19">
        <v>128.02038630805765</v>
      </c>
      <c r="K40" s="19">
        <v>133.03169764632062</v>
      </c>
      <c r="L40" s="19">
        <v>137.86187724946564</v>
      </c>
      <c r="M40" s="19">
        <v>142.5174720476777</v>
      </c>
      <c r="N40" s="19">
        <v>147.00479233511106</v>
      </c>
      <c r="O40" s="19">
        <v>151.32992032299859</v>
      </c>
      <c r="P40" s="19">
        <v>155.4987183836131</v>
      </c>
      <c r="Q40" s="19">
        <v>159.51683699625357</v>
      </c>
      <c r="R40" s="19">
        <v>163.38972240602752</v>
      </c>
      <c r="S40" s="19">
        <v>167.12262400580963</v>
      </c>
      <c r="T40" s="19">
        <v>170.72060145138278</v>
      </c>
      <c r="U40" s="19">
        <v>174.18853151940507</v>
      </c>
      <c r="V40" s="19">
        <v>177.53111471749887</v>
      </c>
      <c r="W40" s="19">
        <v>180.75288165542057</v>
      </c>
      <c r="X40" s="19">
        <v>183.85819918594754</v>
      </c>
      <c r="Y40" s="19">
        <v>186.85127632380485</v>
      </c>
      <c r="Z40" s="19">
        <v>189.73616995065524</v>
      </c>
      <c r="AA40" s="19">
        <v>192.51679031388457</v>
      </c>
      <c r="AB40" s="19">
        <v>195.19690632663568</v>
      </c>
      <c r="AC40" s="19">
        <v>197.78015067627535</v>
      </c>
      <c r="AD40" s="19">
        <v>200.2700247482172</v>
      </c>
      <c r="AE40" s="19">
        <v>202.66990337177563</v>
      </c>
    </row>
    <row r="41" spans="2:31">
      <c r="B41" s="1">
        <f t="shared" si="8"/>
        <v>4.0000000000000008E-2</v>
      </c>
      <c r="C41" s="19" cm="1">
        <f t="array" ref="C41">INDEX(F41:AE41,$D$4)</f>
        <v>148.66537467613011</v>
      </c>
      <c r="D41" s="7"/>
      <c r="E41" s="3">
        <f t="shared" si="9"/>
        <v>4.0000000000000008E-2</v>
      </c>
      <c r="F41" s="19">
        <v>105.76923076923076</v>
      </c>
      <c r="G41" s="19">
        <v>111.31656804733727</v>
      </c>
      <c r="H41" s="19">
        <v>116.65054619936275</v>
      </c>
      <c r="I41" s="19">
        <v>121.77937134554112</v>
      </c>
      <c r="J41" s="19">
        <v>126.71093398609722</v>
      </c>
      <c r="K41" s="19">
        <v>131.45282114047805</v>
      </c>
      <c r="L41" s="19">
        <v>136.01232801969044</v>
      </c>
      <c r="M41" s="19">
        <v>140.39646924970233</v>
      </c>
      <c r="N41" s="19">
        <v>144.61198966317534</v>
      </c>
      <c r="O41" s="19">
        <v>148.66537467613011</v>
      </c>
      <c r="P41" s="19">
        <v>152.56286026550973</v>
      </c>
      <c r="Q41" s="19">
        <v>156.31044256299009</v>
      </c>
      <c r="R41" s="19">
        <v>159.91388707979817</v>
      </c>
      <c r="S41" s="19">
        <v>163.37873757672901</v>
      </c>
      <c r="T41" s="19">
        <v>166.71032459300866</v>
      </c>
      <c r="U41" s="19">
        <v>169.91377364712372</v>
      </c>
      <c r="V41" s="19">
        <v>172.99401312223432</v>
      </c>
      <c r="W41" s="19">
        <v>175.95578184830222</v>
      </c>
      <c r="X41" s="19">
        <v>178.80363639259829</v>
      </c>
      <c r="Y41" s="19">
        <v>181.54195806980601</v>
      </c>
      <c r="Z41" s="19">
        <v>184.1749596825058</v>
      </c>
      <c r="AA41" s="19">
        <v>186.70669200240943</v>
      </c>
      <c r="AB41" s="19">
        <v>189.14105000231675</v>
      </c>
      <c r="AC41" s="19">
        <v>191.48177884838148</v>
      </c>
      <c r="AD41" s="19">
        <v>193.73247966190524</v>
      </c>
      <c r="AE41" s="19">
        <v>195.89661505952427</v>
      </c>
    </row>
    <row r="42" spans="2:31">
      <c r="B42" s="1">
        <f t="shared" si="8"/>
        <v>4.250000000000001E-2</v>
      </c>
      <c r="C42" s="19" cm="1">
        <f t="array" ref="C42">INDEX(F42:AE42,$D$4)</f>
        <v>146.06260027436943</v>
      </c>
      <c r="D42" s="7"/>
      <c r="E42" s="3">
        <f t="shared" si="9"/>
        <v>4.250000000000001E-2</v>
      </c>
      <c r="F42" s="19">
        <v>105.51558752997602</v>
      </c>
      <c r="G42" s="19">
        <v>110.8063189735981</v>
      </c>
      <c r="H42" s="19">
        <v>115.88136112575357</v>
      </c>
      <c r="I42" s="19">
        <v>120.74950707506338</v>
      </c>
      <c r="J42" s="19">
        <v>125.41919143890972</v>
      </c>
      <c r="K42" s="19">
        <v>129.89850497737143</v>
      </c>
      <c r="L42" s="19">
        <v>134.19520861138747</v>
      </c>
      <c r="M42" s="19">
        <v>138.3167468694364</v>
      </c>
      <c r="N42" s="19">
        <v>142.27026078603015</v>
      </c>
      <c r="O42" s="19">
        <v>146.06260027436943</v>
      </c>
      <c r="P42" s="19">
        <v>149.70033599459899</v>
      </c>
      <c r="Q42" s="19">
        <v>153.18977073822441</v>
      </c>
      <c r="R42" s="19">
        <v>156.5369503484167</v>
      </c>
      <c r="S42" s="19">
        <v>159.74767419512395</v>
      </c>
      <c r="T42" s="19">
        <v>162.82750522314049</v>
      </c>
      <c r="U42" s="19">
        <v>165.78177959054241</v>
      </c>
      <c r="V42" s="19">
        <v>168.61561591418936</v>
      </c>
      <c r="W42" s="19">
        <v>171.33392413831115</v>
      </c>
      <c r="X42" s="19">
        <v>173.94141404154547</v>
      </c>
      <c r="Y42" s="19">
        <v>176.44260339716593</v>
      </c>
      <c r="Z42" s="19">
        <v>178.84182580063876</v>
      </c>
      <c r="AA42" s="19">
        <v>181.14323817807076</v>
      </c>
      <c r="AB42" s="19">
        <v>183.35082798855709</v>
      </c>
      <c r="AC42" s="19">
        <v>185.46842013290845</v>
      </c>
      <c r="AD42" s="19">
        <v>187.49968358072752</v>
      </c>
      <c r="AE42" s="19">
        <v>189.44813772731661</v>
      </c>
    </row>
    <row r="43" spans="2:31">
      <c r="B43" s="1">
        <f t="shared" si="8"/>
        <v>4.5000000000000012E-2</v>
      </c>
      <c r="C43" s="19" cm="1">
        <f t="array" ref="C43">INDEX(F43:AE43,$D$4)</f>
        <v>143.51994997410597</v>
      </c>
      <c r="D43" s="7"/>
      <c r="E43" s="3">
        <f t="shared" si="9"/>
        <v>4.5000000000000012E-2</v>
      </c>
      <c r="F43" s="19">
        <v>105.26315789473685</v>
      </c>
      <c r="G43" s="19">
        <v>110.29967262654245</v>
      </c>
      <c r="H43" s="19">
        <v>115.11930394884446</v>
      </c>
      <c r="I43" s="19">
        <v>119.73139133860714</v>
      </c>
      <c r="J43" s="19">
        <v>124.14487209436089</v>
      </c>
      <c r="K43" s="19">
        <v>128.36829865489082</v>
      </c>
      <c r="L43" s="19">
        <v>132.40985517214435</v>
      </c>
      <c r="M43" s="19">
        <v>136.27737337047307</v>
      </c>
      <c r="N43" s="19">
        <v>139.97834772294075</v>
      </c>
      <c r="O43" s="19">
        <v>143.51994997410597</v>
      </c>
      <c r="P43" s="19">
        <v>146.90904303742198</v>
      </c>
      <c r="Q43" s="19">
        <v>150.15219429418374</v>
      </c>
      <c r="R43" s="19">
        <v>153.25568831979308</v>
      </c>
      <c r="S43" s="19">
        <v>156.22553906200295</v>
      </c>
      <c r="T43" s="19">
        <v>159.06750149473967</v>
      </c>
      <c r="U43" s="19">
        <v>161.78708277008582</v>
      </c>
      <c r="V43" s="19">
        <v>164.38955289003428</v>
      </c>
      <c r="W43" s="19">
        <v>166.8799549186931</v>
      </c>
      <c r="X43" s="19">
        <v>169.26311475473025</v>
      </c>
      <c r="Y43" s="19">
        <v>171.54365048299547</v>
      </c>
      <c r="Z43" s="19">
        <v>173.72598132344066</v>
      </c>
      <c r="AA43" s="19">
        <v>175.81433619468007</v>
      </c>
      <c r="AB43" s="19">
        <v>177.81276190878478</v>
      </c>
      <c r="AC43" s="19">
        <v>179.7251310131912</v>
      </c>
      <c r="AD43" s="19">
        <v>181.55514929491983</v>
      </c>
      <c r="AE43" s="19">
        <v>183.30636296164579</v>
      </c>
    </row>
    <row r="44" spans="2:31">
      <c r="B44" s="1">
        <f t="shared" si="8"/>
        <v>4.7500000000000014E-2</v>
      </c>
      <c r="C44" s="19" cm="1">
        <f t="array" ref="C44">INDEX(F44:AE44,$D$4)</f>
        <v>141.03582525246199</v>
      </c>
      <c r="D44" s="7"/>
      <c r="E44" s="3">
        <f t="shared" si="9"/>
        <v>4.7500000000000014E-2</v>
      </c>
      <c r="F44" s="19">
        <v>105.01193317422434</v>
      </c>
      <c r="G44" s="19">
        <v>109.79659491572728</v>
      </c>
      <c r="H44" s="19">
        <v>114.36429108899976</v>
      </c>
      <c r="I44" s="19">
        <v>118.72486022816207</v>
      </c>
      <c r="J44" s="19">
        <v>122.88769472855567</v>
      </c>
      <c r="K44" s="19">
        <v>126.86176107738009</v>
      </c>
      <c r="L44" s="19">
        <v>130.65561916694995</v>
      </c>
      <c r="M44" s="19">
        <v>134.27744073217181</v>
      </c>
      <c r="N44" s="19">
        <v>137.73502695195396</v>
      </c>
      <c r="O44" s="19">
        <v>141.03582525246199</v>
      </c>
      <c r="P44" s="19">
        <v>144.18694534841242</v>
      </c>
      <c r="Q44" s="19">
        <v>147.19517455695691</v>
      </c>
      <c r="R44" s="19">
        <v>150.06699241714264</v>
      </c>
      <c r="S44" s="19">
        <v>152.80858464643686</v>
      </c>
      <c r="T44" s="19">
        <v>155.42585646437885</v>
      </c>
      <c r="U44" s="19">
        <v>157.92444531205618</v>
      </c>
      <c r="V44" s="19">
        <v>160.309732994803</v>
      </c>
      <c r="W44" s="19">
        <v>162.58685727427493</v>
      </c>
      <c r="X44" s="19">
        <v>164.76072293486862</v>
      </c>
      <c r="Y44" s="19">
        <v>166.83601234832327</v>
      </c>
      <c r="Z44" s="19">
        <v>168.81719555925847</v>
      </c>
      <c r="AA44" s="19">
        <v>170.70853991337322</v>
      </c>
      <c r="AB44" s="19">
        <v>172.51411924904363</v>
      </c>
      <c r="AC44" s="19">
        <v>174.237822672118</v>
      </c>
      <c r="AD44" s="19">
        <v>175.88336293280952</v>
      </c>
      <c r="AE44" s="19">
        <v>177.45428442272987</v>
      </c>
    </row>
    <row r="45" spans="2:31">
      <c r="B45" s="1">
        <f t="shared" si="8"/>
        <v>5.0000000000000017E-2</v>
      </c>
      <c r="C45" s="19" cm="1">
        <f t="array" ref="C45">INDEX(F45:AE45,$D$4)</f>
        <v>138.60867464592403</v>
      </c>
      <c r="D45" s="7"/>
      <c r="E45" s="3">
        <f t="shared" si="9"/>
        <v>5.0000000000000017E-2</v>
      </c>
      <c r="F45" s="19">
        <v>104.76190476190476</v>
      </c>
      <c r="G45" s="19">
        <v>109.297052154195</v>
      </c>
      <c r="H45" s="19">
        <v>113.61624014685238</v>
      </c>
      <c r="I45" s="19">
        <v>117.7297525208118</v>
      </c>
      <c r="J45" s="19">
        <v>121.64738335315408</v>
      </c>
      <c r="K45" s="19">
        <v>125.37846033633718</v>
      </c>
      <c r="L45" s="19">
        <v>128.93186698698781</v>
      </c>
      <c r="M45" s="19">
        <v>132.31606379713125</v>
      </c>
      <c r="N45" s="19">
        <v>135.53910837822019</v>
      </c>
      <c r="O45" s="19">
        <v>138.60867464592403</v>
      </c>
      <c r="P45" s="19">
        <v>141.53207109135619</v>
      </c>
      <c r="Q45" s="19">
        <v>144.31625818224401</v>
      </c>
      <c r="R45" s="19">
        <v>146.96786493547049</v>
      </c>
      <c r="S45" s="19">
        <v>149.49320470044808</v>
      </c>
      <c r="T45" s="19">
        <v>151.89829019090291</v>
      </c>
      <c r="U45" s="19">
        <v>154.18884780085992</v>
      </c>
      <c r="V45" s="19">
        <v>156.37033123891419</v>
      </c>
      <c r="W45" s="19">
        <v>158.4479345132516</v>
      </c>
      <c r="X45" s="19">
        <v>160.42660429833487</v>
      </c>
      <c r="Y45" s="19">
        <v>162.31105171269988</v>
      </c>
      <c r="Z45" s="19">
        <v>164.1057635359046</v>
      </c>
      <c r="AA45" s="19">
        <v>165.81501289133772</v>
      </c>
      <c r="AB45" s="19">
        <v>167.44286942032161</v>
      </c>
      <c r="AC45" s="19">
        <v>168.99320897173487</v>
      </c>
      <c r="AD45" s="19">
        <v>170.46972283022367</v>
      </c>
      <c r="AE45" s="19">
        <v>171.8759265049749</v>
      </c>
    </row>
    <row r="46" spans="2:31">
      <c r="B46" s="1">
        <f t="shared" si="8"/>
        <v>5.2500000000000019E-2</v>
      </c>
      <c r="C46" s="19" cm="1">
        <f t="array" ref="C46">INDEX(F46:AE46,$D$4)</f>
        <v>136.23699224296283</v>
      </c>
      <c r="D46" s="7"/>
      <c r="E46" s="3">
        <f t="shared" si="9"/>
        <v>5.2500000000000019E-2</v>
      </c>
      <c r="F46" s="19">
        <v>104.51306413301663</v>
      </c>
      <c r="G46" s="19">
        <v>108.80101105274738</v>
      </c>
      <c r="H46" s="19">
        <v>112.8750698838455</v>
      </c>
      <c r="I46" s="19">
        <v>116.74590962835677</v>
      </c>
      <c r="J46" s="19">
        <v>120.4236671053271</v>
      </c>
      <c r="K46" s="19">
        <v>123.91797349674786</v>
      </c>
      <c r="L46" s="19">
        <v>127.23797956935661</v>
      </c>
      <c r="M46" s="19">
        <v>130.39237963834361</v>
      </c>
      <c r="N46" s="19">
        <v>133.38943433571836</v>
      </c>
      <c r="O46" s="19">
        <v>136.23699224296283</v>
      </c>
      <c r="P46" s="19">
        <v>138.94251044462027</v>
      </c>
      <c r="Q46" s="19">
        <v>141.51307405664633</v>
      </c>
      <c r="R46" s="19">
        <v>143.95541478066161</v>
      </c>
      <c r="S46" s="19">
        <v>146.27592853269513</v>
      </c>
      <c r="T46" s="19">
        <v>148.48069219258443</v>
      </c>
      <c r="U46" s="19">
        <v>150.57547951789493</v>
      </c>
      <c r="V46" s="19">
        <v>152.56577626403319</v>
      </c>
      <c r="W46" s="19">
        <v>154.45679455015033</v>
      </c>
      <c r="X46" s="19">
        <v>156.25348650845638</v>
      </c>
      <c r="Y46" s="19">
        <v>157.96055725269014</v>
      </c>
      <c r="Z46" s="19">
        <v>159.58247719970561</v>
      </c>
      <c r="AA46" s="19">
        <v>161.12349377644236</v>
      </c>
      <c r="AB46" s="19">
        <v>162.58764254293811</v>
      </c>
      <c r="AC46" s="19">
        <v>163.97875776051126</v>
      </c>
      <c r="AD46" s="19">
        <v>165.30048243278981</v>
      </c>
      <c r="AE46" s="19">
        <v>166.55627784588103</v>
      </c>
    </row>
    <row r="47" spans="2:31">
      <c r="B47" s="1">
        <f t="shared" si="8"/>
        <v>5.5000000000000021E-2</v>
      </c>
      <c r="C47" s="19" cm="1">
        <f t="array" ref="C47">INDEX(F47:AE47,$D$4)</f>
        <v>133.91931622865039</v>
      </c>
      <c r="D47" s="7"/>
      <c r="E47" s="3">
        <f t="shared" si="9"/>
        <v>5.5000000000000021E-2</v>
      </c>
      <c r="F47" s="19">
        <v>104.2654028436019</v>
      </c>
      <c r="G47" s="19">
        <v>108.3084387143146</v>
      </c>
      <c r="H47" s="19">
        <v>112.14070020314182</v>
      </c>
      <c r="I47" s="19">
        <v>115.77317554800172</v>
      </c>
      <c r="J47" s="19">
        <v>119.21628014028599</v>
      </c>
      <c r="K47" s="19">
        <v>122.4798863888967</v>
      </c>
      <c r="L47" s="19">
        <v>125.5733520273902</v>
      </c>
      <c r="M47" s="19">
        <v>128.50554694539358</v>
      </c>
      <c r="N47" s="19">
        <v>131.28487862122614</v>
      </c>
      <c r="O47" s="19">
        <v>133.91931622865039</v>
      </c>
      <c r="P47" s="19">
        <v>136.41641348687239</v>
      </c>
      <c r="Q47" s="19">
        <v>138.78333031931032</v>
      </c>
      <c r="R47" s="19">
        <v>141.02685338323255</v>
      </c>
      <c r="S47" s="19">
        <v>143.1534155291304</v>
      </c>
      <c r="T47" s="19">
        <v>145.16911424562122</v>
      </c>
      <c r="U47" s="19">
        <v>147.07972914276894</v>
      </c>
      <c r="V47" s="19">
        <v>148.8907385239516</v>
      </c>
      <c r="W47" s="19">
        <v>150.60733509379298</v>
      </c>
      <c r="X47" s="19">
        <v>152.23444084719716</v>
      </c>
      <c r="Y47" s="19">
        <v>153.77672118217743</v>
      </c>
      <c r="Z47" s="19">
        <v>155.2385982769454</v>
      </c>
      <c r="AA47" s="19">
        <v>156.62426376961653</v>
      </c>
      <c r="AB47" s="19">
        <v>157.93769077688768</v>
      </c>
      <c r="AC47" s="19">
        <v>159.18264528614947</v>
      </c>
      <c r="AD47" s="19">
        <v>160.3626969536962</v>
      </c>
      <c r="AE47" s="19">
        <v>161.48122933999645</v>
      </c>
    </row>
    <row r="48" spans="2:31">
      <c r="B48" s="1">
        <f t="shared" si="8"/>
        <v>5.7500000000000023E-2</v>
      </c>
      <c r="C48" s="19" cm="1">
        <f t="array" ref="C48">INDEX(F48:AE48,$D$4)</f>
        <v>131.65422747935276</v>
      </c>
      <c r="D48" s="7"/>
      <c r="E48" s="3">
        <f t="shared" si="9"/>
        <v>5.7500000000000023E-2</v>
      </c>
      <c r="F48" s="19">
        <v>104.01891252955082</v>
      </c>
      <c r="G48" s="19">
        <v>107.81930262841684</v>
      </c>
      <c r="H48" s="19">
        <v>111.41305213089062</v>
      </c>
      <c r="I48" s="19">
        <v>114.81139681408095</v>
      </c>
      <c r="J48" s="19">
        <v>118.02496152631767</v>
      </c>
      <c r="K48" s="19">
        <v>121.06379340550133</v>
      </c>
      <c r="L48" s="19">
        <v>123.93739329125418</v>
      </c>
      <c r="M48" s="19">
        <v>126.65474542908196</v>
      </c>
      <c r="N48" s="19">
        <v>129.22434555941555</v>
      </c>
      <c r="O48" s="19">
        <v>131.65422747935276</v>
      </c>
      <c r="P48" s="19">
        <v>133.95198816014442</v>
      </c>
      <c r="Q48" s="19">
        <v>136.12481149895453</v>
      </c>
      <c r="R48" s="19">
        <v>138.17949077915321</v>
      </c>
      <c r="S48" s="19">
        <v>140.12244990936472</v>
      </c>
      <c r="T48" s="19">
        <v>141.95976350767347</v>
      </c>
      <c r="U48" s="19">
        <v>143.69717589378104</v>
      </c>
      <c r="V48" s="19">
        <v>145.34011904849268</v>
      </c>
      <c r="W48" s="19">
        <v>146.89372959668339</v>
      </c>
      <c r="X48" s="19">
        <v>148.36286486684006</v>
      </c>
      <c r="Y48" s="19">
        <v>149.75211807739012</v>
      </c>
      <c r="Z48" s="19">
        <v>151.0658326972956</v>
      </c>
      <c r="AA48" s="19">
        <v>152.30811602581144</v>
      </c>
      <c r="AB48" s="19">
        <v>153.48285203386425</v>
      </c>
      <c r="AC48" s="19">
        <v>154.59371350720019</v>
      </c>
      <c r="AD48" s="19">
        <v>155.64417352926731</v>
      </c>
      <c r="AE48" s="19">
        <v>156.63751633973263</v>
      </c>
    </row>
    <row r="49" spans="2:31">
      <c r="B49" s="1">
        <f t="shared" si="8"/>
        <v>6.0000000000000026E-2</v>
      </c>
      <c r="C49" s="19" cm="1">
        <f t="array" ref="C49">INDEX(F49:AE49,$D$4)</f>
        <v>129.44034820565875</v>
      </c>
      <c r="D49" s="7"/>
      <c r="E49" s="3">
        <f t="shared" si="9"/>
        <v>6.0000000000000026E-2</v>
      </c>
      <c r="F49" s="19">
        <v>103.77358490566037</v>
      </c>
      <c r="G49" s="19">
        <v>107.33357066571733</v>
      </c>
      <c r="H49" s="19">
        <v>110.69204779784653</v>
      </c>
      <c r="I49" s="19">
        <v>113.86042245079861</v>
      </c>
      <c r="J49" s="19">
        <v>116.84945514226283</v>
      </c>
      <c r="K49" s="19">
        <v>119.66929730402153</v>
      </c>
      <c r="L49" s="19">
        <v>122.32952575851088</v>
      </c>
      <c r="M49" s="19">
        <v>124.83917524387817</v>
      </c>
      <c r="N49" s="19">
        <v>127.20676909799828</v>
      </c>
      <c r="O49" s="19">
        <v>129.44034820565875</v>
      </c>
      <c r="P49" s="19">
        <v>131.5474983072252</v>
      </c>
      <c r="Q49" s="19">
        <v>133.53537576153323</v>
      </c>
      <c r="R49" s="19">
        <v>135.41073185050303</v>
      </c>
      <c r="S49" s="19">
        <v>137.1799357080217</v>
      </c>
      <c r="T49" s="19">
        <v>138.84899595096385</v>
      </c>
      <c r="U49" s="19">
        <v>140.42358108581496</v>
      </c>
      <c r="V49" s="19">
        <v>141.90903876020278</v>
      </c>
      <c r="W49" s="19">
        <v>143.3104139247196</v>
      </c>
      <c r="X49" s="19">
        <v>144.63246596671658</v>
      </c>
      <c r="Y49" s="19">
        <v>145.87968487426093</v>
      </c>
      <c r="Z49" s="19">
        <v>147.05630648515182</v>
      </c>
      <c r="AA49" s="19">
        <v>148.16632687278474</v>
      </c>
      <c r="AB49" s="19">
        <v>149.21351591772145</v>
      </c>
      <c r="AC49" s="19">
        <v>150.20143011105796</v>
      </c>
      <c r="AD49" s="19">
        <v>151.13342463307353</v>
      </c>
      <c r="AE49" s="19">
        <v>152.0126647481826</v>
      </c>
    </row>
    <row r="50" spans="2:31">
      <c r="B50" s="1">
        <f t="shared" si="8"/>
        <v>6.2500000000000028E-2</v>
      </c>
      <c r="C50" s="19" cm="1">
        <f t="array" ref="C50">INDEX(F50:AE50,$D$4)</f>
        <v>127.27634064177127</v>
      </c>
      <c r="D50" s="7"/>
      <c r="E50" s="3">
        <f t="shared" si="9"/>
        <v>6.2500000000000028E-2</v>
      </c>
      <c r="F50" s="19">
        <v>103.52941176470588</v>
      </c>
      <c r="G50" s="19">
        <v>106.85121107266436</v>
      </c>
      <c r="H50" s="19">
        <v>109.97761042133118</v>
      </c>
      <c r="I50" s="19">
        <v>112.92010392595874</v>
      </c>
      <c r="J50" s="19">
        <v>115.68950957737293</v>
      </c>
      <c r="K50" s="19">
        <v>118.29600901399806</v>
      </c>
      <c r="L50" s="19">
        <v>120.74918495435111</v>
      </c>
      <c r="M50" s="19">
        <v>123.05805642762458</v>
      </c>
      <c r="N50" s="19">
        <v>125.23111193188197</v>
      </c>
      <c r="O50" s="19">
        <v>127.27634064177127</v>
      </c>
      <c r="P50" s="19">
        <v>129.2012617804906</v>
      </c>
      <c r="Q50" s="19">
        <v>131.01295226399114</v>
      </c>
      <c r="R50" s="19">
        <v>132.7180727190505</v>
      </c>
      <c r="S50" s="19">
        <v>134.32289197087107</v>
      </c>
      <c r="T50" s="19">
        <v>135.83331009023161</v>
      </c>
      <c r="U50" s="19">
        <v>137.25488008492385</v>
      </c>
      <c r="V50" s="19">
        <v>138.59282831522245</v>
      </c>
      <c r="W50" s="19">
        <v>139.85207370844466</v>
      </c>
      <c r="X50" s="19">
        <v>141.03724584324203</v>
      </c>
      <c r="Y50" s="19">
        <v>142.15270197011014</v>
      </c>
      <c r="Z50" s="19">
        <v>143.20254303069191</v>
      </c>
      <c r="AA50" s="19">
        <v>144.19062873476886</v>
      </c>
      <c r="AB50" s="19">
        <v>145.12059175037069</v>
      </c>
      <c r="AC50" s="19">
        <v>145.99585105917242</v>
      </c>
      <c r="AD50" s="19">
        <v>146.81962452627994</v>
      </c>
      <c r="AE50" s="19">
        <v>147.5949407306164</v>
      </c>
    </row>
    <row r="51" spans="2:31">
      <c r="B51" s="1">
        <f t="shared" si="8"/>
        <v>6.500000000000003E-2</v>
      </c>
      <c r="C51" s="19" cm="1">
        <f t="array" ref="C51">INDEX(F51:AE51,$D$4)</f>
        <v>125.16090577966388</v>
      </c>
      <c r="D51" s="7"/>
      <c r="E51" s="3">
        <f t="shared" si="9"/>
        <v>6.500000000000003E-2</v>
      </c>
      <c r="F51" s="19">
        <v>103.28638497652582</v>
      </c>
      <c r="G51" s="19">
        <v>106.37219246622143</v>
      </c>
      <c r="H51" s="19">
        <v>109.26966428753188</v>
      </c>
      <c r="I51" s="19">
        <v>111.99029510566376</v>
      </c>
      <c r="J51" s="19">
        <v>114.54487803348709</v>
      </c>
      <c r="K51" s="19">
        <v>116.94354744928366</v>
      </c>
      <c r="L51" s="19">
        <v>119.19581920120531</v>
      </c>
      <c r="M51" s="19">
        <v>121.31062835793925</v>
      </c>
      <c r="N51" s="19">
        <v>123.29636465534205</v>
      </c>
      <c r="O51" s="19">
        <v>125.16090577966388</v>
      </c>
      <c r="P51" s="19">
        <v>126.91164861940273</v>
      </c>
      <c r="Q51" s="19">
        <v>128.55553860976781</v>
      </c>
      <c r="R51" s="19">
        <v>130.09909728616697</v>
      </c>
      <c r="S51" s="19">
        <v>131.54844815602533</v>
      </c>
      <c r="T51" s="19">
        <v>132.90934099157309</v>
      </c>
      <c r="U51" s="19">
        <v>134.18717463997473</v>
      </c>
      <c r="V51" s="19">
        <v>135.38701844129085</v>
      </c>
      <c r="W51" s="19">
        <v>136.51363233924025</v>
      </c>
      <c r="X51" s="19">
        <v>137.57148576454483</v>
      </c>
      <c r="Y51" s="19">
        <v>138.5647753657698</v>
      </c>
      <c r="Z51" s="19">
        <v>139.49744165799981</v>
      </c>
      <c r="AA51" s="19">
        <v>140.37318465539889</v>
      </c>
      <c r="AB51" s="19">
        <v>141.19547854967036</v>
      </c>
      <c r="AC51" s="19">
        <v>141.96758549264823</v>
      </c>
      <c r="AD51" s="19">
        <v>142.69256853769787</v>
      </c>
      <c r="AE51" s="19">
        <v>143.37330379126561</v>
      </c>
    </row>
    <row r="52" spans="2:31">
      <c r="B52" s="1">
        <f t="shared" si="8"/>
        <v>6.7500000000000032E-2</v>
      </c>
      <c r="C52" s="19" cm="1">
        <f t="array" ref="C52">INDEX(F52:AE52,$D$4)</f>
        <v>123.09278214636468</v>
      </c>
      <c r="D52" s="7"/>
      <c r="E52" s="3">
        <f t="shared" si="9"/>
        <v>6.7500000000000032E-2</v>
      </c>
      <c r="F52" s="19">
        <v>103.04449648711943</v>
      </c>
      <c r="G52" s="19">
        <v>105.8964838286833</v>
      </c>
      <c r="H52" s="19">
        <v>108.56813473412954</v>
      </c>
      <c r="I52" s="19">
        <v>111.07085220995739</v>
      </c>
      <c r="J52" s="19">
        <v>113.41531822946827</v>
      </c>
      <c r="K52" s="19">
        <v>115.61153932502883</v>
      </c>
      <c r="L52" s="19">
        <v>117.66888929745087</v>
      </c>
      <c r="M52" s="19">
        <v>119.59614922477833</v>
      </c>
      <c r="N52" s="19">
        <v>121.40154494124428</v>
      </c>
      <c r="O52" s="19">
        <v>123.09278214636468</v>
      </c>
      <c r="P52" s="19">
        <v>124.67707929401841</v>
      </c>
      <c r="Q52" s="19">
        <v>126.16119840189076</v>
      </c>
      <c r="R52" s="19">
        <v>127.55147391277822</v>
      </c>
      <c r="S52" s="19">
        <v>128.85383973093977</v>
      </c>
      <c r="T52" s="19">
        <v>130.0738545488897</v>
      </c>
      <c r="U52" s="19">
        <v>131.21672557273038</v>
      </c>
      <c r="V52" s="19">
        <v>132.28733074728839</v>
      </c>
      <c r="W52" s="19">
        <v>133.29023957591417</v>
      </c>
      <c r="X52" s="19">
        <v>134.22973262380717</v>
      </c>
      <c r="Y52" s="19">
        <v>135.10981978810975</v>
      </c>
      <c r="Z52" s="19">
        <v>135.93425741274916</v>
      </c>
      <c r="AA52" s="19">
        <v>136.70656432107648</v>
      </c>
      <c r="AB52" s="19">
        <v>137.43003683473205</v>
      </c>
      <c r="AC52" s="19">
        <v>138.10776284284032</v>
      </c>
      <c r="AD52" s="19">
        <v>138.74263498158342</v>
      </c>
      <c r="AE52" s="19">
        <v>139.337362980406</v>
      </c>
    </row>
    <row r="53" spans="2:31">
      <c r="B53" s="1">
        <f t="shared" si="8"/>
        <v>7.0000000000000034E-2</v>
      </c>
      <c r="C53" s="19" cm="1">
        <f t="array" ref="C53">INDEX(F53:AE53,$D$4)</f>
        <v>121.07074462279776</v>
      </c>
      <c r="D53" s="7"/>
      <c r="E53" s="3">
        <f t="shared" si="9"/>
        <v>7.0000000000000034E-2</v>
      </c>
      <c r="F53" s="19">
        <v>102.80373831775701</v>
      </c>
      <c r="G53" s="19">
        <v>105.42405450257664</v>
      </c>
      <c r="H53" s="19">
        <v>107.87294813324918</v>
      </c>
      <c r="I53" s="19">
        <v>110.16163376939177</v>
      </c>
      <c r="J53" s="19">
        <v>112.30059230784276</v>
      </c>
      <c r="K53" s="19">
        <v>114.29961897929229</v>
      </c>
      <c r="L53" s="19">
        <v>116.16786820494606</v>
      </c>
      <c r="M53" s="19">
        <v>117.91389551864117</v>
      </c>
      <c r="N53" s="19">
        <v>119.5456967463936</v>
      </c>
      <c r="O53" s="19">
        <v>121.07074462279776</v>
      </c>
      <c r="P53" s="19">
        <v>122.4960230119605</v>
      </c>
      <c r="Q53" s="19">
        <v>123.82805888968272</v>
      </c>
      <c r="R53" s="19">
        <v>125.07295223334833</v>
      </c>
      <c r="S53" s="19">
        <v>126.23640395640031</v>
      </c>
      <c r="T53" s="19">
        <v>127.32374201532737</v>
      </c>
      <c r="U53" s="19">
        <v>128.33994580871718</v>
      </c>
      <c r="V53" s="19">
        <v>129.2896689801095</v>
      </c>
      <c r="W53" s="19">
        <v>130.17726072907428</v>
      </c>
      <c r="X53" s="19">
        <v>131.00678572810682</v>
      </c>
      <c r="Y53" s="19">
        <v>131.78204273654842</v>
      </c>
      <c r="Z53" s="19">
        <v>132.50658199677423</v>
      </c>
      <c r="AA53" s="19">
        <v>133.18372149231234</v>
      </c>
      <c r="AB53" s="19">
        <v>133.81656214234798</v>
      </c>
      <c r="AC53" s="19">
        <v>134.40800200219437</v>
      </c>
      <c r="AD53" s="19">
        <v>134.96074953476108</v>
      </c>
      <c r="AE53" s="19">
        <v>135.47733601379539</v>
      </c>
    </row>
    <row r="54" spans="2:31">
      <c r="B54" s="1">
        <f t="shared" si="8"/>
        <v>7.2500000000000037E-2</v>
      </c>
      <c r="C54" s="19" cm="1">
        <f t="array" ref="C54">INDEX(F54:AE54,$D$4)</f>
        <v>119.09360330266961</v>
      </c>
      <c r="D54" s="7"/>
      <c r="E54" s="3">
        <f t="shared" si="9"/>
        <v>7.2500000000000037E-2</v>
      </c>
      <c r="F54" s="19">
        <v>102.56410256410257</v>
      </c>
      <c r="G54" s="19">
        <v>104.95487418564342</v>
      </c>
      <c r="H54" s="19">
        <v>107.1840318747258</v>
      </c>
      <c r="I54" s="19">
        <v>109.26250058249492</v>
      </c>
      <c r="J54" s="19">
        <v>111.20046674358501</v>
      </c>
      <c r="K54" s="19">
        <v>113.00742819914686</v>
      </c>
      <c r="L54" s="19">
        <v>114.69224074512528</v>
      </c>
      <c r="M54" s="19">
        <v>116.26316153391636</v>
      </c>
      <c r="N54" s="19">
        <v>117.72788954211316</v>
      </c>
      <c r="O54" s="19">
        <v>119.09360330266961</v>
      </c>
      <c r="P54" s="19">
        <v>120.36699608640522</v>
      </c>
      <c r="Q54" s="19">
        <v>121.55430870527292</v>
      </c>
      <c r="R54" s="19">
        <v>122.66136009815659</v>
      </c>
      <c r="S54" s="19">
        <v>123.69357584909706</v>
      </c>
      <c r="T54" s="19">
        <v>124.65601477771285</v>
      </c>
      <c r="U54" s="19">
        <v>125.55339373213322</v>
      </c>
      <c r="V54" s="19">
        <v>126.3901107059517</v>
      </c>
      <c r="W54" s="19">
        <v>127.17026639249576</v>
      </c>
      <c r="X54" s="19">
        <v>127.89768428204732</v>
      </c>
      <c r="Y54" s="19">
        <v>128.57592940051035</v>
      </c>
      <c r="Z54" s="19">
        <v>129.20832578136162</v>
      </c>
      <c r="AA54" s="19">
        <v>129.79797275651433</v>
      </c>
      <c r="AB54" s="19">
        <v>130.3477601459341</v>
      </c>
      <c r="AC54" s="19">
        <v>130.86038242045137</v>
      </c>
      <c r="AD54" s="19">
        <v>131.33835190718079</v>
      </c>
      <c r="AE54" s="19">
        <v>131.78401110226648</v>
      </c>
    </row>
    <row r="55" spans="2:31">
      <c r="B55" s="1">
        <f t="shared" si="8"/>
        <v>7.5000000000000039E-2</v>
      </c>
      <c r="C55" s="19" cm="1">
        <f t="array" ref="C55">INDEX(F55:AE55,$D$4)</f>
        <v>117.16020238995121</v>
      </c>
      <c r="D55" s="7"/>
      <c r="E55" s="3">
        <f t="shared" si="9"/>
        <v>7.5000000000000039E-2</v>
      </c>
      <c r="F55" s="19">
        <v>102.32558139534885</v>
      </c>
      <c r="G55" s="19">
        <v>104.48891292590591</v>
      </c>
      <c r="H55" s="19">
        <v>106.50131434967992</v>
      </c>
      <c r="I55" s="19">
        <v>108.37331567412086</v>
      </c>
      <c r="J55" s="19">
        <v>110.11471225499614</v>
      </c>
      <c r="K55" s="19">
        <v>111.73461605115919</v>
      </c>
      <c r="L55" s="19">
        <v>113.24150330340392</v>
      </c>
      <c r="M55" s="19">
        <v>114.64325888688737</v>
      </c>
      <c r="N55" s="19">
        <v>115.94721756919755</v>
      </c>
      <c r="O55" s="19">
        <v>117.16020238995121</v>
      </c>
      <c r="P55" s="19">
        <v>118.28856036274532</v>
      </c>
      <c r="Q55" s="19">
        <v>119.33819568627473</v>
      </c>
      <c r="R55" s="19">
        <v>120.31460063839511</v>
      </c>
      <c r="S55" s="19">
        <v>121.22288431478611</v>
      </c>
      <c r="T55" s="19">
        <v>122.06779936259174</v>
      </c>
      <c r="U55" s="19">
        <v>122.85376684892258</v>
      </c>
      <c r="V55" s="19">
        <v>123.58489939434658</v>
      </c>
      <c r="W55" s="19">
        <v>124.26502269241541</v>
      </c>
      <c r="X55" s="19">
        <v>124.8976955278283</v>
      </c>
      <c r="Y55" s="19">
        <v>125.48622839797984</v>
      </c>
      <c r="Z55" s="19">
        <v>126.03370083533008</v>
      </c>
      <c r="AA55" s="19">
        <v>126.54297752123729</v>
      </c>
      <c r="AB55" s="19">
        <v>127.01672327556956</v>
      </c>
      <c r="AC55" s="19">
        <v>127.45741700052984</v>
      </c>
      <c r="AD55" s="19">
        <v>127.86736465165566</v>
      </c>
      <c r="AE55" s="19">
        <v>128.24871130386575</v>
      </c>
    </row>
    <row r="56" spans="2:31">
      <c r="B56" s="1">
        <f t="shared" si="8"/>
        <v>7.7500000000000041E-2</v>
      </c>
      <c r="C56" s="19" cm="1">
        <f t="array" ref="C56">INDEX(F56:AE56,$D$4)</f>
        <v>115.26941913355751</v>
      </c>
      <c r="D56" s="7"/>
      <c r="E56" s="3">
        <f t="shared" si="9"/>
        <v>7.7500000000000041E-2</v>
      </c>
      <c r="F56" s="19">
        <v>102.08816705336426</v>
      </c>
      <c r="G56" s="19">
        <v>104.02614111681136</v>
      </c>
      <c r="H56" s="19">
        <v>105.82472493439568</v>
      </c>
      <c r="I56" s="19">
        <v>107.49394425465955</v>
      </c>
      <c r="J56" s="19">
        <v>109.04310371662139</v>
      </c>
      <c r="K56" s="19">
        <v>110.48083871612192</v>
      </c>
      <c r="L56" s="19">
        <v>111.81516354164447</v>
      </c>
      <c r="M56" s="19">
        <v>113.05351604792989</v>
      </c>
      <c r="N56" s="19">
        <v>114.20279911640824</v>
      </c>
      <c r="O56" s="19">
        <v>115.26941913355751</v>
      </c>
      <c r="P56" s="19">
        <v>116.25932170167749</v>
      </c>
      <c r="Q56" s="19">
        <v>117.17802478113919</v>
      </c>
      <c r="R56" s="19">
        <v>118.03064944885305</v>
      </c>
      <c r="S56" s="19">
        <v>118.82194844441119</v>
      </c>
      <c r="T56" s="19">
        <v>119.55633266302658</v>
      </c>
      <c r="U56" s="19">
        <v>120.23789574294808</v>
      </c>
      <c r="V56" s="19">
        <v>120.87043688440657</v>
      </c>
      <c r="W56" s="19">
        <v>121.45748202729146</v>
      </c>
      <c r="X56" s="19">
        <v>122.00230350560692</v>
      </c>
      <c r="Y56" s="19">
        <v>122.50793828826626</v>
      </c>
      <c r="Z56" s="19">
        <v>122.9772049079037</v>
      </c>
      <c r="AA56" s="19">
        <v>123.41271917206839</v>
      </c>
      <c r="AB56" s="19">
        <v>123.81690874437901</v>
      </c>
      <c r="AC56" s="19">
        <v>124.19202667691785</v>
      </c>
      <c r="AD56" s="19">
        <v>124.54016396929731</v>
      </c>
      <c r="AE56" s="19">
        <v>124.86326122440585</v>
      </c>
    </row>
    <row r="57" spans="2:31">
      <c r="B57" s="1">
        <f t="shared" si="8"/>
        <v>8.0000000000000043E-2</v>
      </c>
      <c r="C57" s="19" cm="1">
        <f t="array" ref="C57">INDEX(F57:AE57,$D$4)</f>
        <v>113.42016279788284</v>
      </c>
      <c r="D57" s="7"/>
      <c r="E57" s="3">
        <f t="shared" si="9"/>
        <v>8.0000000000000043E-2</v>
      </c>
      <c r="F57" s="19">
        <v>101.85185185185185</v>
      </c>
      <c r="G57" s="19">
        <v>103.5665294924554</v>
      </c>
      <c r="H57" s="19">
        <v>105.15419397449574</v>
      </c>
      <c r="I57" s="19">
        <v>106.62425368008866</v>
      </c>
      <c r="J57" s="19">
        <v>107.98542007415614</v>
      </c>
      <c r="K57" s="19">
        <v>109.24575932792234</v>
      </c>
      <c r="L57" s="19">
        <v>110.41274011844662</v>
      </c>
      <c r="M57" s="19">
        <v>111.49327788745056</v>
      </c>
      <c r="N57" s="19">
        <v>112.49377582171347</v>
      </c>
      <c r="O57" s="19">
        <v>113.42016279788284</v>
      </c>
      <c r="P57" s="19">
        <v>114.27792851655818</v>
      </c>
      <c r="Q57" s="19">
        <v>115.07215603385016</v>
      </c>
      <c r="R57" s="19">
        <v>115.80755188319458</v>
      </c>
      <c r="S57" s="19">
        <v>116.4884739659209</v>
      </c>
      <c r="T57" s="19">
        <v>117.11895737585269</v>
      </c>
      <c r="U57" s="19">
        <v>117.70273831097471</v>
      </c>
      <c r="V57" s="19">
        <v>118.24327621386546</v>
      </c>
      <c r="W57" s="19">
        <v>118.74377427209765</v>
      </c>
      <c r="X57" s="19">
        <v>119.20719840009041</v>
      </c>
      <c r="Y57" s="19">
        <v>119.63629481489851</v>
      </c>
      <c r="Z57" s="19">
        <v>120.03360631009122</v>
      </c>
      <c r="AA57" s="19">
        <v>120.4014873241585</v>
      </c>
      <c r="AB57" s="19">
        <v>120.74211789273934</v>
      </c>
      <c r="AC57" s="19">
        <v>121.05751656735124</v>
      </c>
      <c r="AD57" s="19">
        <v>121.34955237717706</v>
      </c>
      <c r="AE57" s="19">
        <v>121.61995590479356</v>
      </c>
    </row>
    <row r="58" spans="2:31">
      <c r="B58" s="1">
        <f t="shared" si="8"/>
        <v>8.2500000000000046E-2</v>
      </c>
      <c r="C58" s="19" cm="1">
        <f t="array" ref="C58">INDEX(F58:AE58,$D$4)</f>
        <v>111.61137366790005</v>
      </c>
      <c r="D58" s="7"/>
      <c r="E58" s="3">
        <f t="shared" si="9"/>
        <v>8.2500000000000046E-2</v>
      </c>
      <c r="F58" s="19">
        <v>101.61662817551962</v>
      </c>
      <c r="G58" s="19">
        <v>103.11004912288186</v>
      </c>
      <c r="H58" s="19">
        <v>104.48965276940591</v>
      </c>
      <c r="I58" s="19">
        <v>105.76411341284609</v>
      </c>
      <c r="J58" s="19">
        <v>106.94144426128969</v>
      </c>
      <c r="K58" s="19">
        <v>108.02904781643387</v>
      </c>
      <c r="L58" s="19">
        <v>109.033762417029</v>
      </c>
      <c r="M58" s="19">
        <v>109.9619052351307</v>
      </c>
      <c r="N58" s="19">
        <v>110.81931199550181</v>
      </c>
      <c r="O58" s="19">
        <v>111.61137366790005</v>
      </c>
      <c r="P58" s="19">
        <v>112.34307036295617</v>
      </c>
      <c r="Q58" s="19">
        <v>113.01900264476319</v>
      </c>
      <c r="R58" s="19">
        <v>113.64342045705607</v>
      </c>
      <c r="S58" s="19">
        <v>114.22024984485549</v>
      </c>
      <c r="T58" s="19">
        <v>114.75311763958936</v>
      </c>
      <c r="U58" s="19">
        <v>115.2453742629001</v>
      </c>
      <c r="V58" s="19">
        <v>115.70011479251741</v>
      </c>
      <c r="W58" s="19">
        <v>116.12019842264888</v>
      </c>
      <c r="X58" s="19">
        <v>116.50826644124608</v>
      </c>
      <c r="Y58" s="19">
        <v>116.86675883717882</v>
      </c>
      <c r="Z58" s="19">
        <v>117.19792964173563</v>
      </c>
      <c r="AA58" s="19">
        <v>117.50386110091053</v>
      </c>
      <c r="AB58" s="19">
        <v>117.78647676758477</v>
      </c>
      <c r="AC58" s="19">
        <v>118.04755359592127</v>
      </c>
      <c r="AD58" s="19">
        <v>118.28873311401503</v>
      </c>
      <c r="AE58" s="19">
        <v>118.51153174504853</v>
      </c>
    </row>
    <row r="59" spans="2:31">
      <c r="B59" s="1">
        <f t="shared" si="8"/>
        <v>8.5000000000000048E-2</v>
      </c>
      <c r="C59" s="19" cm="1">
        <f t="array" ref="C59">INDEX(F59:AE59,$D$4)</f>
        <v>109.84202208758421</v>
      </c>
      <c r="D59" s="7"/>
      <c r="E59" s="3">
        <f t="shared" si="9"/>
        <v>8.5000000000000048E-2</v>
      </c>
      <c r="F59" s="19">
        <v>101.38248847926268</v>
      </c>
      <c r="G59" s="19">
        <v>102.6566714094587</v>
      </c>
      <c r="H59" s="19">
        <v>103.83103355710477</v>
      </c>
      <c r="I59" s="19">
        <v>104.91339498350671</v>
      </c>
      <c r="J59" s="19">
        <v>105.91096311843937</v>
      </c>
      <c r="K59" s="19">
        <v>106.83038075432199</v>
      </c>
      <c r="L59" s="19">
        <v>107.6777702804811</v>
      </c>
      <c r="M59" s="19">
        <v>108.45877445205632</v>
      </c>
      <c r="N59" s="19">
        <v>109.17859396502887</v>
      </c>
      <c r="O59" s="19">
        <v>109.84202208758421</v>
      </c>
      <c r="P59" s="19">
        <v>110.45347657841863</v>
      </c>
      <c r="Q59" s="19">
        <v>111.01702910453329</v>
      </c>
      <c r="R59" s="19">
        <v>111.53643235440857</v>
      </c>
      <c r="S59" s="19">
        <v>112.01514502710467</v>
      </c>
      <c r="T59" s="19">
        <v>112.45635486369093</v>
      </c>
      <c r="U59" s="19">
        <v>112.86299987436952</v>
      </c>
      <c r="V59" s="19">
        <v>113.23778790264473</v>
      </c>
      <c r="W59" s="19">
        <v>113.58321465681541</v>
      </c>
      <c r="X59" s="19">
        <v>113.90158032886212</v>
      </c>
      <c r="Y59" s="19">
        <v>114.19500491139365</v>
      </c>
      <c r="Z59" s="19">
        <v>114.46544231464853</v>
      </c>
      <c r="AA59" s="19">
        <v>114.71469337755624</v>
      </c>
      <c r="AB59" s="19">
        <v>114.94441785949884</v>
      </c>
      <c r="AC59" s="19">
        <v>115.15614549262567</v>
      </c>
      <c r="AD59" s="19">
        <v>115.35128616831858</v>
      </c>
      <c r="AE59" s="19">
        <v>115.53113932563924</v>
      </c>
    </row>
    <row r="60" spans="2:31">
      <c r="B60" s="1">
        <f t="shared" si="8"/>
        <v>8.750000000000005E-2</v>
      </c>
      <c r="C60" s="19" cm="1">
        <f t="array" ref="C60">INDEX(F60:AE60,$D$4)</f>
        <v>108.11110753046476</v>
      </c>
      <c r="D60" s="7"/>
      <c r="E60" s="3">
        <f t="shared" si="9"/>
        <v>8.750000000000005E-2</v>
      </c>
      <c r="F60" s="19">
        <v>101.14942528735631</v>
      </c>
      <c r="G60" s="19">
        <v>102.20636808032762</v>
      </c>
      <c r="H60" s="19">
        <v>103.17826949915185</v>
      </c>
      <c r="I60" s="19">
        <v>104.07197195324305</v>
      </c>
      <c r="J60" s="19">
        <v>104.89376731332695</v>
      </c>
      <c r="K60" s="19">
        <v>105.64944120765695</v>
      </c>
      <c r="L60" s="19">
        <v>106.3443137541673</v>
      </c>
      <c r="M60" s="19">
        <v>106.98327701532624</v>
      </c>
      <c r="N60" s="19">
        <v>107.57082943938043</v>
      </c>
      <c r="O60" s="19">
        <v>108.11110753046476</v>
      </c>
      <c r="P60" s="19">
        <v>108.60791497054228</v>
      </c>
      <c r="Q60" s="19">
        <v>109.06474939819979</v>
      </c>
      <c r="R60" s="19">
        <v>109.48482703282738</v>
      </c>
      <c r="S60" s="19">
        <v>109.8711053175424</v>
      </c>
      <c r="T60" s="19">
        <v>110.22630374026886</v>
      </c>
      <c r="U60" s="19">
        <v>110.55292297955756</v>
      </c>
      <c r="V60" s="19">
        <v>110.85326250993798</v>
      </c>
      <c r="W60" s="19">
        <v>111.12943679074753</v>
      </c>
      <c r="X60" s="19">
        <v>111.38339015241152</v>
      </c>
      <c r="Y60" s="19">
        <v>111.6169104849761</v>
      </c>
      <c r="Z60" s="19">
        <v>111.83164182526535</v>
      </c>
      <c r="AA60" s="19">
        <v>112.02909593127848</v>
      </c>
      <c r="AB60" s="19">
        <v>112.21066292531353</v>
      </c>
      <c r="AC60" s="19">
        <v>112.37762108074806</v>
      </c>
      <c r="AD60" s="19">
        <v>112.53114582137751</v>
      </c>
      <c r="AE60" s="19">
        <v>112.67231799666897</v>
      </c>
    </row>
    <row r="61" spans="2:31">
      <c r="B61" s="1">
        <f t="shared" si="8"/>
        <v>9.0000000000000052E-2</v>
      </c>
      <c r="C61" s="19" cm="1">
        <f t="array" ref="C61">INDEX(F61:AE61,$D$4)</f>
        <v>106.41765770115897</v>
      </c>
      <c r="D61" s="7"/>
      <c r="E61" s="3">
        <f t="shared" si="9"/>
        <v>9.0000000000000052E-2</v>
      </c>
      <c r="F61" s="19">
        <v>100.91743119266054</v>
      </c>
      <c r="G61" s="19">
        <v>101.7591111859271</v>
      </c>
      <c r="H61" s="19">
        <v>102.53129466598817</v>
      </c>
      <c r="I61" s="19">
        <v>103.23971987705335</v>
      </c>
      <c r="J61" s="19">
        <v>103.88965126335169</v>
      </c>
      <c r="K61" s="19">
        <v>104.4859185902309</v>
      </c>
      <c r="L61" s="19">
        <v>105.03295283507421</v>
      </c>
      <c r="M61" s="19">
        <v>105.53481911474698</v>
      </c>
      <c r="N61" s="19">
        <v>105.99524689426327</v>
      </c>
      <c r="O61" s="19">
        <v>106.41765770115897</v>
      </c>
      <c r="P61" s="19">
        <v>106.80519055152199</v>
      </c>
      <c r="Q61" s="19">
        <v>107.16072527662567</v>
      </c>
      <c r="R61" s="19">
        <v>107.48690392350979</v>
      </c>
      <c r="S61" s="19">
        <v>107.78615038854106</v>
      </c>
      <c r="T61" s="19">
        <v>108.06068842985418</v>
      </c>
      <c r="U61" s="19">
        <v>108.31255819252677</v>
      </c>
      <c r="V61" s="19">
        <v>108.54363136929061</v>
      </c>
      <c r="W61" s="19">
        <v>108.75562510944091</v>
      </c>
      <c r="X61" s="19">
        <v>108.95011477930358</v>
      </c>
      <c r="Y61" s="19">
        <v>109.12854566908582</v>
      </c>
      <c r="Z61" s="19">
        <v>109.29224373310626</v>
      </c>
      <c r="AA61" s="19">
        <v>109.44242544321675</v>
      </c>
      <c r="AB61" s="19">
        <v>109.58020682863921</v>
      </c>
      <c r="AC61" s="19">
        <v>109.70661176939376</v>
      </c>
      <c r="AD61" s="19">
        <v>109.8225796049484</v>
      </c>
      <c r="AE61" s="19">
        <v>109.92897211463153</v>
      </c>
    </row>
    <row r="62" spans="2:31">
      <c r="B62" s="1">
        <f t="shared" si="8"/>
        <v>9.2500000000000054E-2</v>
      </c>
      <c r="C62" s="19" cm="1">
        <f t="array" ref="C62">INDEX(F62:AE62,$D$4)</f>
        <v>104.7607276667803</v>
      </c>
      <c r="D62" s="7"/>
      <c r="E62" s="3">
        <f t="shared" si="9"/>
        <v>9.2500000000000054E-2</v>
      </c>
      <c r="F62" s="19">
        <v>100.68649885583524</v>
      </c>
      <c r="G62" s="19">
        <v>101.31487309458603</v>
      </c>
      <c r="H62" s="19">
        <v>101.89004402250437</v>
      </c>
      <c r="I62" s="19">
        <v>102.41651626773854</v>
      </c>
      <c r="J62" s="19">
        <v>102.89841305971491</v>
      </c>
      <c r="K62" s="19">
        <v>103.33950852147818</v>
      </c>
      <c r="L62" s="19">
        <v>103.74325722789763</v>
      </c>
      <c r="M62" s="19">
        <v>104.11282126123352</v>
      </c>
      <c r="N62" s="19">
        <v>104.45109497595746</v>
      </c>
      <c r="O62" s="19">
        <v>104.7607276667803</v>
      </c>
      <c r="P62" s="19">
        <v>105.04414431741904</v>
      </c>
      <c r="Q62" s="19">
        <v>105.30356459260324</v>
      </c>
      <c r="R62" s="19">
        <v>105.54102022206246</v>
      </c>
      <c r="S62" s="19">
        <v>105.75837091264297</v>
      </c>
      <c r="T62" s="19">
        <v>105.95731891317436</v>
      </c>
      <c r="U62" s="19">
        <v>106.139422346155</v>
      </c>
      <c r="V62" s="19">
        <v>106.3061074106682</v>
      </c>
      <c r="W62" s="19">
        <v>106.45867955209904</v>
      </c>
      <c r="X62" s="19">
        <v>106.59833368613184</v>
      </c>
      <c r="Y62" s="19">
        <v>106.72616355710008</v>
      </c>
      <c r="Z62" s="19">
        <v>106.84317030398176</v>
      </c>
      <c r="AA62" s="19">
        <v>106.95027030112747</v>
      </c>
      <c r="AB62" s="19">
        <v>107.04830233512813</v>
      </c>
      <c r="AC62" s="19">
        <v>107.13803417403031</v>
      </c>
      <c r="AD62" s="19">
        <v>107.2201685803481</v>
      </c>
      <c r="AE62" s="19">
        <v>107.29534881496393</v>
      </c>
    </row>
    <row r="63" spans="2:31">
      <c r="B63" s="1">
        <f t="shared" si="8"/>
        <v>9.5000000000000057E-2</v>
      </c>
      <c r="C63" s="19" cm="1">
        <f t="array" ref="C63">INDEX(F63:AE63,$D$4)</f>
        <v>103.13939901716081</v>
      </c>
      <c r="D63" s="7"/>
      <c r="E63" s="3">
        <f t="shared" si="9"/>
        <v>9.5000000000000057E-2</v>
      </c>
      <c r="F63" s="19">
        <v>100.45662100456622</v>
      </c>
      <c r="G63" s="19">
        <v>100.87362648818832</v>
      </c>
      <c r="H63" s="19">
        <v>101.25445341387061</v>
      </c>
      <c r="I63" s="19">
        <v>101.60224056061243</v>
      </c>
      <c r="J63" s="19">
        <v>101.91985439325337</v>
      </c>
      <c r="K63" s="19">
        <v>102.20991268790262</v>
      </c>
      <c r="L63" s="19">
        <v>102.47480610767361</v>
      </c>
      <c r="M63" s="19">
        <v>102.71671790655125</v>
      </c>
      <c r="N63" s="19">
        <v>102.93764192379111</v>
      </c>
      <c r="O63" s="19">
        <v>103.13939901716081</v>
      </c>
      <c r="P63" s="19">
        <v>103.32365207046651</v>
      </c>
      <c r="Q63" s="19">
        <v>103.49191969905615</v>
      </c>
      <c r="R63" s="19">
        <v>103.64558876626134</v>
      </c>
      <c r="S63" s="19">
        <v>103.7859258139373</v>
      </c>
      <c r="T63" s="19">
        <v>103.91408750131261</v>
      </c>
      <c r="U63" s="19">
        <v>104.03113013818502</v>
      </c>
      <c r="V63" s="19">
        <v>104.13801839103654</v>
      </c>
      <c r="W63" s="19">
        <v>104.23563323382332</v>
      </c>
      <c r="X63" s="19">
        <v>104.32477920897107</v>
      </c>
      <c r="Y63" s="19">
        <v>104.40619105842109</v>
      </c>
      <c r="Z63" s="19">
        <v>104.48053977937998</v>
      </c>
      <c r="AA63" s="19">
        <v>104.54843815468492</v>
      </c>
      <c r="AB63" s="19">
        <v>104.61044580336522</v>
      </c>
      <c r="AC63" s="19">
        <v>104.6670737930276</v>
      </c>
      <c r="AD63" s="19">
        <v>104.71878885207998</v>
      </c>
      <c r="AE63" s="19">
        <v>104.7660172165114</v>
      </c>
    </row>
    <row r="64" spans="2:31">
      <c r="B64" s="1">
        <f t="shared" si="8"/>
        <v>9.7500000000000059E-2</v>
      </c>
      <c r="C64" s="19" cm="1">
        <f t="array" ref="C64">INDEX(F64:AE64,$D$4)</f>
        <v>101.55277905286326</v>
      </c>
      <c r="D64" s="7"/>
      <c r="E64" s="3">
        <f t="shared" si="9"/>
        <v>9.7500000000000059E-2</v>
      </c>
      <c r="F64" s="19">
        <v>100.22779043280181</v>
      </c>
      <c r="G64" s="19">
        <v>100.43534435790596</v>
      </c>
      <c r="H64" s="19">
        <v>100.62445955162273</v>
      </c>
      <c r="I64" s="19">
        <v>100.7967740789273</v>
      </c>
      <c r="J64" s="19">
        <v>100.9537804819383</v>
      </c>
      <c r="K64" s="19">
        <v>101.09683870791643</v>
      </c>
      <c r="L64" s="19">
        <v>101.22718788876212</v>
      </c>
      <c r="M64" s="19">
        <v>101.3459570740429</v>
      </c>
      <c r="N64" s="19">
        <v>101.45417501051745</v>
      </c>
      <c r="O64" s="19">
        <v>101.55277905286326</v>
      </c>
      <c r="P64" s="19">
        <v>101.64262328279111</v>
      </c>
      <c r="Q64" s="19">
        <v>101.72448590687117</v>
      </c>
      <c r="R64" s="19">
        <v>101.79907599714912</v>
      </c>
      <c r="S64" s="19">
        <v>101.86703963293768</v>
      </c>
      <c r="T64" s="19">
        <v>101.92896549698192</v>
      </c>
      <c r="U64" s="19">
        <v>101.98538997447099</v>
      </c>
      <c r="V64" s="19">
        <v>102.03680179906239</v>
      </c>
      <c r="W64" s="19">
        <v>102.08364628616161</v>
      </c>
      <c r="X64" s="19">
        <v>102.12632919012447</v>
      </c>
      <c r="Y64" s="19">
        <v>102.16522021879221</v>
      </c>
      <c r="Z64" s="19">
        <v>102.20065623580153</v>
      </c>
      <c r="AA64" s="19">
        <v>102.23294417840685</v>
      </c>
      <c r="AB64" s="19">
        <v>102.26236371608823</v>
      </c>
      <c r="AC64" s="19">
        <v>102.28916967297332</v>
      </c>
      <c r="AD64" s="19">
        <v>102.3135942350554</v>
      </c>
      <c r="AE64" s="19">
        <v>102.33584896132609</v>
      </c>
    </row>
    <row r="65" spans="2:31">
      <c r="B65" s="1">
        <f t="shared" si="8"/>
        <v>0.10000000000000006</v>
      </c>
      <c r="C65" s="19" cm="1">
        <f t="array" ref="C65">INDEX(F65:AE65,$D$4)</f>
        <v>99.999999999999943</v>
      </c>
      <c r="D65" s="7"/>
      <c r="E65" s="3">
        <f t="shared" si="9"/>
        <v>0.10000000000000006</v>
      </c>
      <c r="F65" s="19">
        <v>99.999999999999986</v>
      </c>
      <c r="G65" s="19">
        <v>99.999999999999986</v>
      </c>
      <c r="H65" s="19">
        <v>99.999999999999986</v>
      </c>
      <c r="I65" s="19">
        <v>99.999999999999972</v>
      </c>
      <c r="J65" s="19">
        <v>99.999999999999957</v>
      </c>
      <c r="K65" s="19">
        <v>99.999999999999972</v>
      </c>
      <c r="L65" s="19">
        <v>99.999999999999943</v>
      </c>
      <c r="M65" s="19">
        <v>99.999999999999943</v>
      </c>
      <c r="N65" s="19">
        <v>99.999999999999943</v>
      </c>
      <c r="O65" s="19">
        <v>99.999999999999943</v>
      </c>
      <c r="P65" s="19">
        <v>99.999999999999943</v>
      </c>
      <c r="Q65" s="19">
        <v>99.999999999999943</v>
      </c>
      <c r="R65" s="19">
        <v>99.999999999999943</v>
      </c>
      <c r="S65" s="19">
        <v>99.999999999999943</v>
      </c>
      <c r="T65" s="19">
        <v>99.999999999999943</v>
      </c>
      <c r="U65" s="19">
        <v>99.999999999999943</v>
      </c>
      <c r="V65" s="19">
        <v>99.999999999999943</v>
      </c>
      <c r="W65" s="19">
        <v>99.999999999999957</v>
      </c>
      <c r="X65" s="19">
        <v>99.999999999999943</v>
      </c>
      <c r="Y65" s="19">
        <v>99.999999999999957</v>
      </c>
      <c r="Z65" s="19">
        <v>99.999999999999957</v>
      </c>
      <c r="AA65" s="19">
        <v>99.999999999999957</v>
      </c>
      <c r="AB65" s="19">
        <v>99.999999999999957</v>
      </c>
      <c r="AC65" s="19">
        <v>99.999999999999943</v>
      </c>
      <c r="AD65" s="19">
        <v>99.999999999999957</v>
      </c>
      <c r="AE65" s="19">
        <v>99.999999999999957</v>
      </c>
    </row>
    <row r="66" spans="2:31">
      <c r="B66" s="1">
        <f t="shared" si="8"/>
        <v>0.10250000000000006</v>
      </c>
      <c r="C66" s="19" cm="1">
        <f t="array" ref="C66">INDEX(F66:AE66,$D$4)</f>
        <v>98.480218250909729</v>
      </c>
      <c r="D66" s="7"/>
      <c r="E66" s="3">
        <f t="shared" si="9"/>
        <v>0.10250000000000006</v>
      </c>
      <c r="F66" s="19">
        <v>99.773242630385482</v>
      </c>
      <c r="G66" s="19">
        <v>99.567567011687515</v>
      </c>
      <c r="H66" s="19">
        <v>99.381013162528362</v>
      </c>
      <c r="I66" s="19">
        <v>99.211803322021183</v>
      </c>
      <c r="J66" s="19">
        <v>99.05832500863599</v>
      </c>
      <c r="K66" s="19">
        <v>98.919115654091598</v>
      </c>
      <c r="L66" s="19">
        <v>98.792848665842712</v>
      </c>
      <c r="M66" s="19">
        <v>98.678320785344866</v>
      </c>
      <c r="N66" s="19">
        <v>98.574440621627986</v>
      </c>
      <c r="O66" s="19">
        <v>98.480218250909729</v>
      </c>
      <c r="P66" s="19">
        <v>98.394755783138066</v>
      </c>
      <c r="Q66" s="19">
        <v>98.317238805567413</v>
      </c>
      <c r="R66" s="19">
        <v>98.246928621829852</v>
      </c>
      <c r="S66" s="19">
        <v>98.183155212544079</v>
      </c>
      <c r="T66" s="19">
        <v>98.125310850380117</v>
      </c>
      <c r="U66" s="19">
        <v>98.072844308734801</v>
      </c>
      <c r="V66" s="19">
        <v>98.025255608829752</v>
      </c>
      <c r="W66" s="19">
        <v>97.982091255174382</v>
      </c>
      <c r="X66" s="19">
        <v>97.942939913990358</v>
      </c>
      <c r="Y66" s="19">
        <v>97.907428493415281</v>
      </c>
      <c r="Z66" s="19">
        <v>97.875218588131773</v>
      </c>
      <c r="AA66" s="19">
        <v>97.846003254541287</v>
      </c>
      <c r="AB66" s="19">
        <v>97.819504085751731</v>
      </c>
      <c r="AC66" s="19">
        <v>97.795468558504965</v>
      </c>
      <c r="AD66" s="19">
        <v>97.773667626761863</v>
      </c>
      <c r="AE66" s="19">
        <v>97.753893539013035</v>
      </c>
    </row>
    <row r="67" spans="2:31">
      <c r="B67" s="1">
        <f t="shared" si="8"/>
        <v>0.10500000000000007</v>
      </c>
      <c r="C67" s="19" cm="1">
        <f t="array" ref="C67">INDEX(F67:AE67,$D$4)</f>
        <v>96.992613629784145</v>
      </c>
      <c r="D67" s="7"/>
      <c r="E67" s="3">
        <f t="shared" si="9"/>
        <v>0.10500000000000007</v>
      </c>
      <c r="F67" s="19">
        <v>99.547511312217196</v>
      </c>
      <c r="G67" s="19">
        <v>99.138019287074385</v>
      </c>
      <c r="H67" s="19">
        <v>98.767438268845595</v>
      </c>
      <c r="I67" s="19">
        <v>98.432070831534475</v>
      </c>
      <c r="J67" s="19">
        <v>98.128570888266495</v>
      </c>
      <c r="K67" s="19">
        <v>97.853910306123524</v>
      </c>
      <c r="L67" s="19">
        <v>97.605348693324459</v>
      </c>
      <c r="M67" s="19">
        <v>97.380406057307198</v>
      </c>
      <c r="N67" s="19">
        <v>97.176838060911493</v>
      </c>
      <c r="O67" s="19">
        <v>96.992613629784145</v>
      </c>
      <c r="P67" s="19">
        <v>96.825894687587478</v>
      </c>
      <c r="Q67" s="19">
        <v>96.675017816821239</v>
      </c>
      <c r="R67" s="19">
        <v>96.53847766228165</v>
      </c>
      <c r="S67" s="19">
        <v>96.414911911567117</v>
      </c>
      <c r="T67" s="19">
        <v>96.303087702775656</v>
      </c>
      <c r="U67" s="19">
        <v>96.201889323778872</v>
      </c>
      <c r="V67" s="19">
        <v>96.110307080342878</v>
      </c>
      <c r="W67" s="19">
        <v>96.027427222029758</v>
      </c>
      <c r="X67" s="19">
        <v>95.952422825366298</v>
      </c>
      <c r="Y67" s="19">
        <v>95.884545543317913</v>
      </c>
      <c r="Z67" s="19">
        <v>95.823118138749237</v>
      </c>
      <c r="AA67" s="19">
        <v>95.767527727374883</v>
      </c>
      <c r="AB67" s="19">
        <v>95.717219662782696</v>
      </c>
      <c r="AC67" s="19">
        <v>95.671692002518284</v>
      </c>
      <c r="AD67" s="19">
        <v>95.630490500016535</v>
      </c>
      <c r="AE67" s="19">
        <v>95.593204072413158</v>
      </c>
    </row>
    <row r="68" spans="2:31">
      <c r="B68" s="1">
        <f t="shared" si="8"/>
        <v>0.10750000000000007</v>
      </c>
      <c r="C68" s="19" cm="1">
        <f t="array" ref="C68">INDEX(F68:AE68,$D$4)</f>
        <v>95.536388682363338</v>
      </c>
      <c r="D68" s="7"/>
      <c r="E68" s="3">
        <f t="shared" si="9"/>
        <v>0.10750000000000007</v>
      </c>
      <c r="F68" s="19">
        <v>99.322799097065456</v>
      </c>
      <c r="G68" s="19">
        <v>98.711331013151636</v>
      </c>
      <c r="H68" s="19">
        <v>98.159215361762179</v>
      </c>
      <c r="I68" s="19">
        <v>97.660691071568564</v>
      </c>
      <c r="J68" s="19">
        <v>97.210556272296657</v>
      </c>
      <c r="K68" s="19">
        <v>96.804114015617742</v>
      </c>
      <c r="L68" s="19">
        <v>96.437123264666127</v>
      </c>
      <c r="M68" s="19">
        <v>96.105754640782038</v>
      </c>
      <c r="N68" s="19">
        <v>95.806550465717407</v>
      </c>
      <c r="O68" s="19">
        <v>95.536388682363338</v>
      </c>
      <c r="P68" s="19">
        <v>95.292450277528957</v>
      </c>
      <c r="Q68" s="19">
        <v>95.072189866843289</v>
      </c>
      <c r="R68" s="19">
        <v>94.87330913484719</v>
      </c>
      <c r="S68" s="19">
        <v>94.693732853135145</v>
      </c>
      <c r="T68" s="19">
        <v>94.53158722630711</v>
      </c>
      <c r="U68" s="19">
        <v>94.385180339780689</v>
      </c>
      <c r="V68" s="19">
        <v>94.252984505445298</v>
      </c>
      <c r="W68" s="19">
        <v>94.133620320943834</v>
      </c>
      <c r="X68" s="19">
        <v>94.025842276247246</v>
      </c>
      <c r="Y68" s="19">
        <v>93.928525757333844</v>
      </c>
      <c r="Z68" s="19">
        <v>93.840655311362383</v>
      </c>
      <c r="AA68" s="19">
        <v>93.761314050891542</v>
      </c>
      <c r="AB68" s="19">
        <v>93.689674086583778</v>
      </c>
      <c r="AC68" s="19">
        <v>93.624987888563211</v>
      </c>
      <c r="AD68" s="19">
        <v>93.566580486287322</v>
      </c>
      <c r="AE68" s="19">
        <v>93.513842425541583</v>
      </c>
    </row>
    <row r="69" spans="2:31">
      <c r="B69" s="1">
        <f t="shared" si="8"/>
        <v>0.11000000000000007</v>
      </c>
      <c r="C69" s="19" cm="1">
        <f t="array" ref="C69">INDEX(F69:AE69,$D$4)</f>
        <v>94.11076798885874</v>
      </c>
      <c r="D69" s="7"/>
      <c r="E69" s="3">
        <f t="shared" si="9"/>
        <v>0.11000000000000007</v>
      </c>
      <c r="F69" s="19">
        <v>99.099099099099092</v>
      </c>
      <c r="G69" s="19">
        <v>98.287476665855024</v>
      </c>
      <c r="H69" s="19">
        <v>97.556285284554065</v>
      </c>
      <c r="I69" s="19">
        <v>96.897554310409063</v>
      </c>
      <c r="J69" s="19">
        <v>96.3041029823505</v>
      </c>
      <c r="K69" s="19">
        <v>95.769462146261702</v>
      </c>
      <c r="L69" s="19">
        <v>95.2878037353709</v>
      </c>
      <c r="M69" s="19">
        <v>94.853877239072872</v>
      </c>
      <c r="N69" s="19">
        <v>94.46295246763323</v>
      </c>
      <c r="O69" s="19">
        <v>94.11076798885874</v>
      </c>
      <c r="P69" s="19">
        <v>93.793484674647516</v>
      </c>
      <c r="Q69" s="19">
        <v>93.507643851033791</v>
      </c>
      <c r="R69" s="19">
        <v>93.25012959552592</v>
      </c>
      <c r="S69" s="19">
        <v>93.018134770744069</v>
      </c>
      <c r="T69" s="19">
        <v>92.809130424093752</v>
      </c>
      <c r="U69" s="19">
        <v>92.620838219904257</v>
      </c>
      <c r="V69" s="19">
        <v>92.451205603517337</v>
      </c>
      <c r="W69" s="19">
        <v>92.298383426592181</v>
      </c>
      <c r="X69" s="19">
        <v>92.160705789722684</v>
      </c>
      <c r="Y69" s="19">
        <v>92.036671882633044</v>
      </c>
      <c r="Z69" s="19">
        <v>91.924929623993719</v>
      </c>
      <c r="AA69" s="19">
        <v>91.824260922516842</v>
      </c>
      <c r="AB69" s="19">
        <v>91.73356839866382</v>
      </c>
      <c r="AC69" s="19">
        <v>91.651863422219634</v>
      </c>
      <c r="AD69" s="19">
        <v>91.578255335332997</v>
      </c>
      <c r="AE69" s="19">
        <v>91.511941743543218</v>
      </c>
    </row>
    <row r="70" spans="2:31">
      <c r="B70" s="1">
        <f t="shared" si="8"/>
        <v>0.11250000000000007</v>
      </c>
      <c r="C70" s="19" cm="1">
        <f t="array" ref="C70">INDEX(F70:AE70,$D$4)</f>
        <v>92.714997499288458</v>
      </c>
      <c r="D70" s="7"/>
      <c r="E70" s="3">
        <f t="shared" si="9"/>
        <v>0.11250000000000007</v>
      </c>
      <c r="F70" s="19">
        <v>98.876404494382015</v>
      </c>
      <c r="G70" s="19">
        <v>97.866431006186076</v>
      </c>
      <c r="H70" s="19">
        <v>96.958589668481864</v>
      </c>
      <c r="I70" s="19">
        <v>96.142552510994932</v>
      </c>
      <c r="J70" s="19">
        <v>95.409035964939264</v>
      </c>
      <c r="K70" s="19">
        <v>94.74969524938362</v>
      </c>
      <c r="L70" s="19">
        <v>94.157029437648191</v>
      </c>
      <c r="M70" s="19">
        <v>93.624296123728712</v>
      </c>
      <c r="N70" s="19">
        <v>93.145434717958395</v>
      </c>
      <c r="O70" s="19">
        <v>92.714997499288458</v>
      </c>
      <c r="P70" s="19">
        <v>92.328087639809837</v>
      </c>
      <c r="Q70" s="19">
        <v>91.980303496458276</v>
      </c>
      <c r="R70" s="19">
        <v>91.667688536142265</v>
      </c>
      <c r="S70" s="19">
        <v>91.386686324622275</v>
      </c>
      <c r="T70" s="19">
        <v>91.134100067076204</v>
      </c>
      <c r="U70" s="19">
        <v>90.907056240068499</v>
      </c>
      <c r="V70" s="19">
        <v>90.702971901185165</v>
      </c>
      <c r="W70" s="19">
        <v>90.519525304436101</v>
      </c>
      <c r="X70" s="19">
        <v>90.354629487133565</v>
      </c>
      <c r="Y70" s="19">
        <v>90.206408527760502</v>
      </c>
      <c r="Z70" s="19">
        <v>90.073176204728554</v>
      </c>
      <c r="AA70" s="19">
        <v>89.953416813239144</v>
      </c>
      <c r="AB70" s="19">
        <v>89.845767922012712</v>
      </c>
      <c r="AC70" s="19">
        <v>89.749004873719286</v>
      </c>
      <c r="AD70" s="19">
        <v>89.662026852781381</v>
      </c>
      <c r="AE70" s="19">
        <v>89.583844362050669</v>
      </c>
    </row>
    <row r="71" spans="2:31">
      <c r="B71" s="1">
        <f t="shared" si="8"/>
        <v>0.11500000000000007</v>
      </c>
      <c r="C71" s="19" cm="1">
        <f t="array" ref="C71">INDEX(F71:AE71,$D$4)</f>
        <v>91.348343890443829</v>
      </c>
      <c r="D71" s="7"/>
      <c r="E71" s="3">
        <f t="shared" si="9"/>
        <v>0.11500000000000007</v>
      </c>
      <c r="F71" s="19">
        <v>98.654708520179369</v>
      </c>
      <c r="G71" s="19">
        <v>97.448169076394052</v>
      </c>
      <c r="H71" s="19">
        <v>96.366070920532778</v>
      </c>
      <c r="I71" s="19">
        <v>95.395579300926258</v>
      </c>
      <c r="J71" s="19">
        <v>94.525183229530285</v>
      </c>
      <c r="K71" s="19">
        <v>93.744558950251374</v>
      </c>
      <c r="L71" s="19">
        <v>93.044447489014672</v>
      </c>
      <c r="M71" s="19">
        <v>92.416544833197023</v>
      </c>
      <c r="N71" s="19">
        <v>91.853403437844861</v>
      </c>
      <c r="O71" s="19">
        <v>91.348343890443829</v>
      </c>
      <c r="P71" s="19">
        <v>90.895375686496706</v>
      </c>
      <c r="Q71" s="19">
        <v>90.489126176230229</v>
      </c>
      <c r="R71" s="19">
        <v>90.124776839668371</v>
      </c>
      <c r="S71" s="19">
        <v>89.798006134231727</v>
      </c>
      <c r="T71" s="19">
        <v>89.504938236979115</v>
      </c>
      <c r="U71" s="19">
        <v>89.242097073523865</v>
      </c>
      <c r="V71" s="19">
        <v>89.006365088362216</v>
      </c>
      <c r="W71" s="19">
        <v>88.794946267589438</v>
      </c>
      <c r="X71" s="19">
        <v>88.60533297541653</v>
      </c>
      <c r="Y71" s="19">
        <v>88.4352762111359</v>
      </c>
      <c r="Z71" s="19">
        <v>88.282758933754167</v>
      </c>
      <c r="AA71" s="19">
        <v>88.145972137896109</v>
      </c>
      <c r="AB71" s="19">
        <v>88.02329339721625</v>
      </c>
      <c r="AC71" s="19">
        <v>87.913267620821756</v>
      </c>
      <c r="AD71" s="19">
        <v>87.814589794458968</v>
      </c>
      <c r="AE71" s="19">
        <v>87.726089501756931</v>
      </c>
    </row>
    <row r="72" spans="2:31">
      <c r="B72" s="1">
        <f t="shared" si="8"/>
        <v>0.11750000000000008</v>
      </c>
      <c r="C72" s="19" cm="1">
        <f t="array" ref="C72">INDEX(F72:AE72,$D$4)</f>
        <v>90.010093943733381</v>
      </c>
      <c r="D72" s="7"/>
      <c r="E72" s="3">
        <f t="shared" si="9"/>
        <v>0.11750000000000008</v>
      </c>
      <c r="F72" s="19">
        <v>98.434004474272911</v>
      </c>
      <c r="G72" s="19">
        <v>97.032666196217349</v>
      </c>
      <c r="H72" s="19">
        <v>95.778672211380183</v>
      </c>
      <c r="I72" s="19">
        <v>94.656529943069486</v>
      </c>
      <c r="J72" s="19">
        <v>93.65237578798164</v>
      </c>
      <c r="K72" s="19">
        <v>92.753803837120017</v>
      </c>
      <c r="L72" s="19">
        <v>91.949712605923949</v>
      </c>
      <c r="M72" s="19">
        <v>91.230167880021412</v>
      </c>
      <c r="N72" s="19">
        <v>90.586279982122051</v>
      </c>
      <c r="O72" s="19">
        <v>90.010093943733381</v>
      </c>
      <c r="P72" s="19">
        <v>89.494491224817324</v>
      </c>
      <c r="Q72" s="19">
        <v>89.03310176717433</v>
      </c>
      <c r="R72" s="19">
        <v>88.620225295010556</v>
      </c>
      <c r="S72" s="19">
        <v>88.250760890389756</v>
      </c>
      <c r="T72" s="19">
        <v>87.92014397350313</v>
      </c>
      <c r="U72" s="19">
        <v>87.624289909175047</v>
      </c>
      <c r="V72" s="19">
        <v>87.35954354288593</v>
      </c>
      <c r="W72" s="19">
        <v>87.122634042850933</v>
      </c>
      <c r="X72" s="19">
        <v>86.910634490246906</v>
      </c>
      <c r="Y72" s="19">
        <v>86.720925718341732</v>
      </c>
      <c r="Z72" s="19">
        <v>86.551163953773354</v>
      </c>
      <c r="AA72" s="19">
        <v>86.399251860199854</v>
      </c>
      <c r="AB72" s="19">
        <v>86.263312626577033</v>
      </c>
      <c r="AC72" s="19">
        <v>86.141666779934695</v>
      </c>
      <c r="AD72" s="19">
        <v>86.032811436183167</v>
      </c>
      <c r="AE72" s="19">
        <v>85.935401732602358</v>
      </c>
    </row>
    <row r="73" spans="2:31">
      <c r="B73" s="1">
        <f t="shared" si="8"/>
        <v>0.12000000000000008</v>
      </c>
      <c r="C73" s="19" cm="1">
        <f t="array" ref="C73">INDEX(F73:AE73,$D$4)</f>
        <v>88.699553943178202</v>
      </c>
      <c r="D73" s="7"/>
      <c r="E73" s="3">
        <f t="shared" si="9"/>
        <v>0.12000000000000008</v>
      </c>
      <c r="F73" s="19">
        <v>98.214285714285708</v>
      </c>
      <c r="G73" s="19">
        <v>96.61989795918366</v>
      </c>
      <c r="H73" s="19">
        <v>95.19633746355683</v>
      </c>
      <c r="I73" s="19">
        <v>93.925301306747158</v>
      </c>
      <c r="J73" s="19">
        <v>92.790447595309956</v>
      </c>
      <c r="K73" s="19">
        <v>91.777185352955314</v>
      </c>
      <c r="L73" s="19">
        <v>90.87248692228151</v>
      </c>
      <c r="M73" s="19">
        <v>90.064720466322768</v>
      </c>
      <c r="N73" s="19">
        <v>89.343500416359603</v>
      </c>
      <c r="O73" s="19">
        <v>88.699553943178202</v>
      </c>
      <c r="P73" s="19">
        <v>88.124601734980544</v>
      </c>
      <c r="Q73" s="19">
        <v>87.611251549089744</v>
      </c>
      <c r="R73" s="19">
        <v>87.152903168830136</v>
      </c>
      <c r="S73" s="19">
        <v>86.743663543598331</v>
      </c>
      <c r="T73" s="19">
        <v>86.378271021069921</v>
      </c>
      <c r="U73" s="19">
        <v>86.052027697383849</v>
      </c>
      <c r="V73" s="19">
        <v>85.760739015521281</v>
      </c>
      <c r="W73" s="19">
        <v>85.500659835286854</v>
      </c>
      <c r="X73" s="19">
        <v>85.268446281506101</v>
      </c>
      <c r="Y73" s="19">
        <v>85.061112751344723</v>
      </c>
      <c r="Z73" s="19">
        <v>84.875993527986353</v>
      </c>
      <c r="AA73" s="19">
        <v>84.710708507130647</v>
      </c>
      <c r="AB73" s="19">
        <v>84.563132595652363</v>
      </c>
      <c r="AC73" s="19">
        <v>84.431368388975315</v>
      </c>
      <c r="AD73" s="19">
        <v>84.313721775870803</v>
      </c>
      <c r="AE73" s="19">
        <v>84.208680157027487</v>
      </c>
    </row>
    <row r="74" spans="2:31">
      <c r="B74" s="1">
        <f t="shared" si="8"/>
        <v>0.12250000000000008</v>
      </c>
      <c r="C74" s="19" cm="1">
        <f t="array" ref="C74">INDEX(F74:AE74,$D$4)</f>
        <v>87.416049092859865</v>
      </c>
      <c r="D74" s="7"/>
      <c r="E74" s="3">
        <f t="shared" si="9"/>
        <v>0.12250000000000008</v>
      </c>
      <c r="F74" s="19">
        <v>97.995545657015583</v>
      </c>
      <c r="G74" s="19">
        <v>96.20984022896711</v>
      </c>
      <c r="H74" s="19">
        <v>94.619011339837058</v>
      </c>
      <c r="I74" s="19">
        <v>93.201791839498483</v>
      </c>
      <c r="J74" s="19">
        <v>91.939235491758126</v>
      </c>
      <c r="K74" s="19">
        <v>90.814463689762249</v>
      </c>
      <c r="L74" s="19">
        <v>89.812439812705776</v>
      </c>
      <c r="M74" s="19">
        <v>88.91976820731027</v>
      </c>
      <c r="N74" s="19">
        <v>88.124515106735188</v>
      </c>
      <c r="O74" s="19">
        <v>87.416049092859865</v>
      </c>
      <c r="P74" s="19">
        <v>86.784898969140173</v>
      </c>
      <c r="Q74" s="19">
        <v>86.222627144000157</v>
      </c>
      <c r="R74" s="19">
        <v>85.721716832071408</v>
      </c>
      <c r="S74" s="19">
        <v>85.275471565319734</v>
      </c>
      <c r="T74" s="19">
        <v>84.877925670663458</v>
      </c>
      <c r="U74" s="19">
        <v>84.523764517294836</v>
      </c>
      <c r="V74" s="19">
        <v>84.208253467523235</v>
      </c>
      <c r="W74" s="19">
        <v>83.927174581312457</v>
      </c>
      <c r="X74" s="19">
        <v>83.676770228340715</v>
      </c>
      <c r="Y74" s="19">
        <v>83.453692853755641</v>
      </c>
      <c r="Z74" s="19">
        <v>83.254960226062934</v>
      </c>
      <c r="AA74" s="19">
        <v>83.077915568875667</v>
      </c>
      <c r="AB74" s="19">
        <v>82.920192043541775</v>
      </c>
      <c r="AC74" s="19">
        <v>82.779681107832332</v>
      </c>
      <c r="AD74" s="19">
        <v>82.654504327690262</v>
      </c>
      <c r="AE74" s="19">
        <v>82.542988265202894</v>
      </c>
    </row>
    <row r="75" spans="2:31">
      <c r="B75" s="1">
        <f t="shared" si="8"/>
        <v>0.12500000000000008</v>
      </c>
      <c r="C75" s="19" cm="1">
        <f t="array" ref="C75">INDEX(F75:AE75,$D$4)</f>
        <v>86.158922953148775</v>
      </c>
      <c r="D75" s="7"/>
      <c r="E75" s="3">
        <f t="shared" si="9"/>
        <v>0.12500000000000008</v>
      </c>
      <c r="F75" s="19">
        <v>97.777777777777771</v>
      </c>
      <c r="G75" s="19">
        <v>95.802469135802468</v>
      </c>
      <c r="H75" s="19">
        <v>94.046639231824415</v>
      </c>
      <c r="I75" s="19">
        <v>92.485901539399478</v>
      </c>
      <c r="J75" s="19">
        <v>91.098579146132877</v>
      </c>
      <c r="K75" s="19">
        <v>89.86540368545144</v>
      </c>
      <c r="L75" s="19">
        <v>88.769247720401282</v>
      </c>
      <c r="M75" s="19">
        <v>87.79488686257892</v>
      </c>
      <c r="N75" s="19">
        <v>86.928788322292377</v>
      </c>
      <c r="O75" s="19">
        <v>86.158922953148775</v>
      </c>
      <c r="P75" s="19">
        <v>85.474598180576706</v>
      </c>
      <c r="Q75" s="19">
        <v>84.866309493845947</v>
      </c>
      <c r="R75" s="19">
        <v>84.325608438974172</v>
      </c>
      <c r="S75" s="19">
        <v>83.844985279088149</v>
      </c>
      <c r="T75" s="19">
        <v>83.417764692522795</v>
      </c>
      <c r="U75" s="19">
        <v>83.038013060020262</v>
      </c>
      <c r="V75" s="19">
        <v>82.700456053351346</v>
      </c>
      <c r="W75" s="19">
        <v>82.400405380756752</v>
      </c>
      <c r="X75" s="19">
        <v>82.133693671783774</v>
      </c>
      <c r="Y75" s="19">
        <v>81.896616597141133</v>
      </c>
      <c r="Z75" s="19">
        <v>81.68588141968101</v>
      </c>
      <c r="AA75" s="19">
        <v>81.498561261938676</v>
      </c>
      <c r="AB75" s="19">
        <v>81.332054455056593</v>
      </c>
      <c r="AC75" s="19">
        <v>81.184048404494746</v>
      </c>
      <c r="AD75" s="19">
        <v>81.052487470662001</v>
      </c>
      <c r="AE75" s="19">
        <v>80.935544418366206</v>
      </c>
    </row>
    <row r="76" spans="2:31">
      <c r="B76" s="1">
        <f t="shared" si="8"/>
        <v>0.12750000000000009</v>
      </c>
      <c r="C76" s="19" cm="1">
        <f t="array" ref="C76">INDEX(F76:AE76,$D$4)</f>
        <v>84.927536895064094</v>
      </c>
      <c r="D76" s="7"/>
      <c r="E76" s="3">
        <f t="shared" si="9"/>
        <v>0.12750000000000009</v>
      </c>
      <c r="F76" s="19">
        <v>97.560975609756085</v>
      </c>
      <c r="G76" s="19">
        <v>95.397761072954381</v>
      </c>
      <c r="H76" s="19">
        <v>93.479167248740012</v>
      </c>
      <c r="I76" s="19">
        <v>91.777531927929061</v>
      </c>
      <c r="J76" s="19">
        <v>90.26832100038051</v>
      </c>
      <c r="K76" s="19">
        <v>88.929774723175612</v>
      </c>
      <c r="L76" s="19">
        <v>87.742593989512727</v>
      </c>
      <c r="M76" s="19">
        <v>86.689662074955848</v>
      </c>
      <c r="N76" s="19">
        <v>85.755797849184759</v>
      </c>
      <c r="O76" s="19">
        <v>84.927536895064094</v>
      </c>
      <c r="P76" s="19">
        <v>84.192937379214243</v>
      </c>
      <c r="Q76" s="19">
        <v>83.541407875134581</v>
      </c>
      <c r="R76" s="19">
        <v>82.963554656438646</v>
      </c>
      <c r="S76" s="19">
        <v>82.451046258482151</v>
      </c>
      <c r="T76" s="19">
        <v>81.996493355638265</v>
      </c>
      <c r="U76" s="19">
        <v>81.593342222295547</v>
      </c>
      <c r="V76" s="19">
        <v>81.235780241503804</v>
      </c>
      <c r="W76" s="19">
        <v>80.918652098894697</v>
      </c>
      <c r="X76" s="19">
        <v>80.63738545356513</v>
      </c>
      <c r="Y76" s="19">
        <v>80.387925014248424</v>
      </c>
      <c r="Z76" s="19">
        <v>80.166674070286845</v>
      </c>
      <c r="AA76" s="19">
        <v>79.97044263440074</v>
      </c>
      <c r="AB76" s="19">
        <v>79.796401449579363</v>
      </c>
      <c r="AC76" s="19">
        <v>79.642041196966161</v>
      </c>
      <c r="AD76" s="19">
        <v>79.505136316599689</v>
      </c>
      <c r="AE76" s="19">
        <v>79.383712919378866</v>
      </c>
    </row>
    <row r="77" spans="2:31">
      <c r="B77" s="1">
        <f t="shared" si="8"/>
        <v>0.13000000000000009</v>
      </c>
      <c r="C77" s="19" cm="1">
        <f t="array" ref="C77">INDEX(F77:AE77,$D$4)</f>
        <v>83.721269572141296</v>
      </c>
      <c r="D77" s="7"/>
      <c r="E77" s="3">
        <f t="shared" si="9"/>
        <v>0.13000000000000009</v>
      </c>
      <c r="F77" s="19">
        <v>97.345132743362825</v>
      </c>
      <c r="G77" s="19">
        <v>94.995692693241423</v>
      </c>
      <c r="H77" s="19">
        <v>92.916542206408323</v>
      </c>
      <c r="I77" s="19">
        <v>91.076586023370183</v>
      </c>
      <c r="J77" s="19">
        <v>89.448306215371844</v>
      </c>
      <c r="K77" s="19">
        <v>88.00735063307242</v>
      </c>
      <c r="L77" s="19">
        <v>86.732168701833984</v>
      </c>
      <c r="M77" s="19">
        <v>85.60368911666724</v>
      </c>
      <c r="N77" s="19">
        <v>84.60503461651966</v>
      </c>
      <c r="O77" s="19">
        <v>83.721269572141296</v>
      </c>
      <c r="P77" s="19">
        <v>82.939176612514416</v>
      </c>
      <c r="Q77" s="19">
        <v>82.247058949127791</v>
      </c>
      <c r="R77" s="19">
        <v>81.634565441706002</v>
      </c>
      <c r="S77" s="19">
        <v>81.092535789120348</v>
      </c>
      <c r="T77" s="19">
        <v>80.612863530195</v>
      </c>
      <c r="U77" s="19">
        <v>80.188374805482297</v>
      </c>
      <c r="V77" s="19">
        <v>79.812721066798488</v>
      </c>
      <c r="W77" s="19">
        <v>79.480284129910146</v>
      </c>
      <c r="X77" s="19">
        <v>79.186092150362953</v>
      </c>
      <c r="Y77" s="19">
        <v>78.925745265807919</v>
      </c>
      <c r="Z77" s="19">
        <v>78.695349792750363</v>
      </c>
      <c r="AA77" s="19">
        <v>78.491459993584385</v>
      </c>
      <c r="AB77" s="19">
        <v>78.311026542995023</v>
      </c>
      <c r="AC77" s="19">
        <v>78.151350923004443</v>
      </c>
      <c r="AD77" s="19">
        <v>78.010045064605677</v>
      </c>
      <c r="AE77" s="19">
        <v>77.884995632394407</v>
      </c>
    </row>
    <row r="78" spans="2:31">
      <c r="B78" s="1">
        <f t="shared" si="8"/>
        <v>0.13250000000000009</v>
      </c>
      <c r="C78" s="19" cm="1">
        <f t="array" ref="C78">INDEX(F78:AE78,$D$4)</f>
        <v>82.539516409204836</v>
      </c>
      <c r="D78" s="7"/>
      <c r="E78" s="3">
        <f t="shared" si="9"/>
        <v>0.13250000000000009</v>
      </c>
      <c r="F78" s="19">
        <v>97.130242825607056</v>
      </c>
      <c r="G78" s="19">
        <v>94.596240905613286</v>
      </c>
      <c r="H78" s="19">
        <v>92.358711616435571</v>
      </c>
      <c r="I78" s="19">
        <v>90.38296831473339</v>
      </c>
      <c r="J78" s="19">
        <v>88.638382617866128</v>
      </c>
      <c r="K78" s="19">
        <v>87.097909596349766</v>
      </c>
      <c r="L78" s="19">
        <v>85.737668517748148</v>
      </c>
      <c r="M78" s="19">
        <v>84.536572642603218</v>
      </c>
      <c r="N78" s="19">
        <v>83.476002333424461</v>
      </c>
      <c r="O78" s="19">
        <v>82.539516409204836</v>
      </c>
      <c r="P78" s="19">
        <v>81.712597270821036</v>
      </c>
      <c r="Q78" s="19">
        <v>80.982425846199575</v>
      </c>
      <c r="R78" s="19">
        <v>80.33768286640138</v>
      </c>
      <c r="S78" s="19">
        <v>79.768373391965909</v>
      </c>
      <c r="T78" s="19">
        <v>79.265671869285555</v>
      </c>
      <c r="U78" s="19">
        <v>78.821785315042447</v>
      </c>
      <c r="V78" s="19">
        <v>78.429832507763734</v>
      </c>
      <c r="W78" s="19">
        <v>78.083737313698663</v>
      </c>
      <c r="X78" s="19">
        <v>77.778134493332146</v>
      </c>
      <c r="Y78" s="19">
        <v>77.508286528328597</v>
      </c>
      <c r="Z78" s="19">
        <v>77.270010179539611</v>
      </c>
      <c r="AA78" s="19">
        <v>77.059611637562568</v>
      </c>
      <c r="AB78" s="19">
        <v>76.873829260540901</v>
      </c>
      <c r="AC78" s="19">
        <v>76.709783011515128</v>
      </c>
      <c r="AD78" s="19">
        <v>76.564929811492377</v>
      </c>
      <c r="AE78" s="19">
        <v>76.437024116108063</v>
      </c>
    </row>
    <row r="79" spans="2:31">
      <c r="B79" s="1">
        <f t="shared" si="8"/>
        <v>0.13500000000000009</v>
      </c>
      <c r="C79" s="19" cm="1">
        <f t="array" ref="C79">INDEX(F79:AE79,$D$4)</f>
        <v>81.381689107467963</v>
      </c>
      <c r="D79" s="7"/>
      <c r="E79" s="3">
        <f t="shared" si="9"/>
        <v>0.13500000000000009</v>
      </c>
      <c r="F79" s="19">
        <v>96.916299559471369</v>
      </c>
      <c r="G79" s="19">
        <v>94.199382871780941</v>
      </c>
      <c r="H79" s="19">
        <v>91.805623675577934</v>
      </c>
      <c r="I79" s="19">
        <v>89.696584736192008</v>
      </c>
      <c r="J79" s="19">
        <v>87.838400648627314</v>
      </c>
      <c r="K79" s="19">
        <v>86.201234051654026</v>
      </c>
      <c r="L79" s="19">
        <v>84.758796521281084</v>
      </c>
      <c r="M79" s="19">
        <v>83.48792645046791</v>
      </c>
      <c r="N79" s="19">
        <v>82.368217136976128</v>
      </c>
      <c r="O79" s="19">
        <v>81.381689107467963</v>
      </c>
      <c r="P79" s="19">
        <v>80.512501416271334</v>
      </c>
      <c r="Q79" s="19">
        <v>79.746697283058438</v>
      </c>
      <c r="R79" s="19">
        <v>79.071979985073526</v>
      </c>
      <c r="S79" s="19">
        <v>78.477515405351127</v>
      </c>
      <c r="T79" s="19">
        <v>77.953758066388659</v>
      </c>
      <c r="U79" s="19">
        <v>77.492297855849031</v>
      </c>
      <c r="V79" s="19">
        <v>77.085724983126909</v>
      </c>
      <c r="W79" s="19">
        <v>76.727510998349715</v>
      </c>
      <c r="X79" s="19">
        <v>76.411903963303715</v>
      </c>
      <c r="Y79" s="19">
        <v>76.133836091016491</v>
      </c>
      <c r="Z79" s="19">
        <v>75.888842370939656</v>
      </c>
      <c r="AA79" s="19">
        <v>75.672988873074587</v>
      </c>
      <c r="AB79" s="19">
        <v>75.482809579801398</v>
      </c>
      <c r="AC79" s="19">
        <v>75.315250731102552</v>
      </c>
      <c r="AD79" s="19">
        <v>75.167621789517682</v>
      </c>
      <c r="AE79" s="19">
        <v>75.037552237460517</v>
      </c>
    </row>
    <row r="80" spans="2:31">
      <c r="B80" s="1">
        <f t="shared" si="8"/>
        <v>0.13750000000000009</v>
      </c>
      <c r="C80" s="19" cm="1">
        <f t="array" ref="C80">INDEX(F80:AE80,$D$4)</f>
        <v>80.247215165400249</v>
      </c>
      <c r="D80" s="7"/>
      <c r="E80" s="3">
        <f t="shared" si="9"/>
        <v>0.13750000000000009</v>
      </c>
      <c r="F80" s="19">
        <v>96.703296703296687</v>
      </c>
      <c r="G80" s="19">
        <v>93.805096002898168</v>
      </c>
      <c r="H80" s="19">
        <v>91.257227255295078</v>
      </c>
      <c r="I80" s="19">
        <v>89.017342642017638</v>
      </c>
      <c r="J80" s="19">
        <v>87.048213311663844</v>
      </c>
      <c r="K80" s="19">
        <v>85.317110603660495</v>
      </c>
      <c r="L80" s="19">
        <v>83.795262069152074</v>
      </c>
      <c r="M80" s="19">
        <v>82.457373247606199</v>
      </c>
      <c r="N80" s="19">
        <v>81.281207250642794</v>
      </c>
      <c r="O80" s="19">
        <v>80.247215165400249</v>
      </c>
      <c r="P80" s="19">
        <v>79.338211134417776</v>
      </c>
      <c r="Q80" s="19">
        <v>78.539086711576061</v>
      </c>
      <c r="R80" s="19">
        <v>77.836559746440486</v>
      </c>
      <c r="S80" s="19">
        <v>77.218953623244374</v>
      </c>
      <c r="T80" s="19">
        <v>76.676003185269764</v>
      </c>
      <c r="U80" s="19">
        <v>76.198684118918464</v>
      </c>
      <c r="V80" s="19">
        <v>75.779062961686549</v>
      </c>
      <c r="W80" s="19">
        <v>75.410165241043103</v>
      </c>
      <c r="X80" s="19">
        <v>75.085859552565353</v>
      </c>
      <c r="Y80" s="19">
        <v>74.800755650606888</v>
      </c>
      <c r="Z80" s="19">
        <v>74.550114857676377</v>
      </c>
      <c r="AA80" s="19">
        <v>74.32977130345175</v>
      </c>
      <c r="AB80" s="19">
        <v>74.136062684353192</v>
      </c>
      <c r="AC80" s="19">
        <v>73.965769392837942</v>
      </c>
      <c r="AD80" s="19">
        <v>73.816061004692699</v>
      </c>
      <c r="AE80" s="19">
        <v>73.684449234894657</v>
      </c>
    </row>
    <row r="81" spans="2:31">
      <c r="B81" s="1">
        <f t="shared" si="8"/>
        <v>0.1400000000000001</v>
      </c>
      <c r="C81" s="19" cm="1">
        <f t="array" ref="C81">INDEX(F81:AE81,$D$4)</f>
        <v>79.135537414825635</v>
      </c>
      <c r="D81" s="7"/>
      <c r="E81" s="3">
        <f t="shared" si="9"/>
        <v>0.1400000000000001</v>
      </c>
      <c r="F81" s="19">
        <v>96.491228070175424</v>
      </c>
      <c r="G81" s="19">
        <v>93.41335795629422</v>
      </c>
      <c r="H81" s="19">
        <v>90.713471891486151</v>
      </c>
      <c r="I81" s="19">
        <v>88.345150782005405</v>
      </c>
      <c r="J81" s="19">
        <v>86.267676124566123</v>
      </c>
      <c r="K81" s="19">
        <v>84.445329933829925</v>
      </c>
      <c r="L81" s="19">
        <v>82.84678064371046</v>
      </c>
      <c r="M81" s="19">
        <v>81.444544424307423</v>
      </c>
      <c r="N81" s="19">
        <v>80.214512652901234</v>
      </c>
      <c r="O81" s="19">
        <v>79.135537414825635</v>
      </c>
      <c r="P81" s="19">
        <v>78.189067907741773</v>
      </c>
      <c r="Q81" s="19">
        <v>77.3588314980191</v>
      </c>
      <c r="R81" s="19">
        <v>76.63055394563078</v>
      </c>
      <c r="S81" s="19">
        <v>75.991713987395428</v>
      </c>
      <c r="T81" s="19">
        <v>75.431328059118783</v>
      </c>
      <c r="U81" s="19">
        <v>74.939761455367361</v>
      </c>
      <c r="V81" s="19">
        <v>74.508562680146795</v>
      </c>
      <c r="W81" s="19">
        <v>74.130318140479631</v>
      </c>
      <c r="X81" s="19">
        <v>73.798524684631246</v>
      </c>
      <c r="Y81" s="19">
        <v>73.507477793536182</v>
      </c>
      <c r="Z81" s="19">
        <v>73.252173503101901</v>
      </c>
      <c r="AA81" s="19">
        <v>73.028222371142022</v>
      </c>
      <c r="AB81" s="19">
        <v>72.831774009773696</v>
      </c>
      <c r="AC81" s="19">
        <v>72.65945088576639</v>
      </c>
      <c r="AD81" s="19">
        <v>72.50829025067226</v>
      </c>
      <c r="AE81" s="19">
        <v>72.375693202344081</v>
      </c>
    </row>
    <row r="82" spans="2:31">
      <c r="B82" s="1">
        <f t="shared" si="8"/>
        <v>0.1425000000000001</v>
      </c>
      <c r="C82" s="19" cm="1">
        <f t="array" ref="C82">INDEX(F82:AE82,$D$4)</f>
        <v>78.046113571730729</v>
      </c>
      <c r="D82" s="7"/>
      <c r="E82" s="3">
        <f t="shared" si="9"/>
        <v>0.1425000000000001</v>
      </c>
      <c r="F82" s="19">
        <v>96.280087527352293</v>
      </c>
      <c r="G82" s="19">
        <v>93.024146632255835</v>
      </c>
      <c r="H82" s="19">
        <v>90.174307774403346</v>
      </c>
      <c r="I82" s="19">
        <v>87.679919277377095</v>
      </c>
      <c r="J82" s="19">
        <v>85.496647069914289</v>
      </c>
      <c r="K82" s="19">
        <v>83.585686713272906</v>
      </c>
      <c r="L82" s="19">
        <v>81.91307370964806</v>
      </c>
      <c r="M82" s="19">
        <v>80.449079833389973</v>
      </c>
      <c r="N82" s="19">
        <v>79.167684755702368</v>
      </c>
      <c r="O82" s="19">
        <v>78.046113571730729</v>
      </c>
      <c r="P82" s="19">
        <v>77.064432010267595</v>
      </c>
      <c r="Q82" s="19">
        <v>76.205192131525223</v>
      </c>
      <c r="R82" s="19">
        <v>75.453122215777015</v>
      </c>
      <c r="S82" s="19">
        <v>74.794855331095832</v>
      </c>
      <c r="T82" s="19">
        <v>74.21869175588256</v>
      </c>
      <c r="U82" s="19">
        <v>73.714391033595234</v>
      </c>
      <c r="V82" s="19">
        <v>73.2729899637595</v>
      </c>
      <c r="W82" s="19">
        <v>72.886643294319029</v>
      </c>
      <c r="X82" s="19">
        <v>72.54848428386785</v>
      </c>
      <c r="Y82" s="19">
        <v>72.252502655464198</v>
      </c>
      <c r="Z82" s="19">
        <v>71.993437772835179</v>
      </c>
      <c r="AA82" s="19">
        <v>71.766685140337131</v>
      </c>
      <c r="AB82" s="19">
        <v>71.5682145648465</v>
      </c>
      <c r="AC82" s="19">
        <v>71.394498525029761</v>
      </c>
      <c r="AD82" s="19">
        <v>71.242449474861914</v>
      </c>
      <c r="AE82" s="19">
        <v>71.109364967056393</v>
      </c>
    </row>
    <row r="83" spans="2:31">
      <c r="B83" s="1">
        <f t="shared" si="8"/>
        <v>0.1450000000000001</v>
      </c>
      <c r="C83" s="19" cm="1">
        <f t="array" ref="C83">INDEX(F83:AE83,$D$4)</f>
        <v>76.97841580128663</v>
      </c>
      <c r="D83" s="7"/>
      <c r="E83" s="3">
        <f t="shared" si="9"/>
        <v>0.1450000000000001</v>
      </c>
      <c r="F83" s="19">
        <v>96.069868995633186</v>
      </c>
      <c r="G83" s="19">
        <v>92.637440170858682</v>
      </c>
      <c r="H83" s="19">
        <v>89.639685738741193</v>
      </c>
      <c r="I83" s="19">
        <v>87.021559597153896</v>
      </c>
      <c r="J83" s="19">
        <v>84.734986547732646</v>
      </c>
      <c r="K83" s="19">
        <v>82.737979517670425</v>
      </c>
      <c r="L83" s="19">
        <v>80.993868574384649</v>
      </c>
      <c r="M83" s="19">
        <v>79.470627575881807</v>
      </c>
      <c r="N83" s="19">
        <v>78.140286092473175</v>
      </c>
      <c r="O83" s="19">
        <v>76.97841580128663</v>
      </c>
      <c r="P83" s="19">
        <v>75.963681922521062</v>
      </c>
      <c r="Q83" s="19">
        <v>75.077451460717086</v>
      </c>
      <c r="R83" s="19">
        <v>74.303451057394838</v>
      </c>
      <c r="S83" s="19">
        <v>73.627468172397229</v>
      </c>
      <c r="T83" s="19">
        <v>73.037090106897139</v>
      </c>
      <c r="U83" s="19">
        <v>72.521476075892707</v>
      </c>
      <c r="V83" s="19">
        <v>72.071158144884464</v>
      </c>
      <c r="W83" s="19">
        <v>71.677867375444933</v>
      </c>
      <c r="X83" s="19">
        <v>71.334381987288154</v>
      </c>
      <c r="Y83" s="19">
        <v>71.034394748723258</v>
      </c>
      <c r="Z83" s="19">
        <v>70.772397160457004</v>
      </c>
      <c r="AA83" s="19">
        <v>70.543578306075986</v>
      </c>
      <c r="AB83" s="19">
        <v>70.343736511856747</v>
      </c>
      <c r="AC83" s="19">
        <v>70.16920219376135</v>
      </c>
      <c r="AD83" s="19">
        <v>70.016770474900724</v>
      </c>
      <c r="AE83" s="19">
        <v>69.883642336157834</v>
      </c>
    </row>
    <row r="84" spans="2:31">
      <c r="B84" s="1">
        <f t="shared" si="8"/>
        <v>0.1475000000000001</v>
      </c>
      <c r="C84" s="19" cm="1">
        <f t="array" ref="C84">INDEX(F84:AE84,$D$4)</f>
        <v>75.931930296599546</v>
      </c>
      <c r="D84" s="7"/>
      <c r="E84" s="3">
        <f t="shared" si="9"/>
        <v>0.1475000000000001</v>
      </c>
      <c r="F84" s="19">
        <v>95.860566448801734</v>
      </c>
      <c r="G84" s="19">
        <v>92.253216948846813</v>
      </c>
      <c r="H84" s="19">
        <v>89.109557253896995</v>
      </c>
      <c r="I84" s="19">
        <v>86.369984534986457</v>
      </c>
      <c r="J84" s="19">
        <v>83.982557328964219</v>
      </c>
      <c r="K84" s="19">
        <v>81.90201074419538</v>
      </c>
      <c r="L84" s="19">
        <v>80.088898252022119</v>
      </c>
      <c r="M84" s="19">
        <v>78.508843792611856</v>
      </c>
      <c r="N84" s="19">
        <v>77.131890015348006</v>
      </c>
      <c r="O84" s="19">
        <v>75.931930296599546</v>
      </c>
      <c r="P84" s="19">
        <v>74.886213766099814</v>
      </c>
      <c r="Q84" s="19">
        <v>73.974913957385454</v>
      </c>
      <c r="R84" s="19">
        <v>73.180752904039593</v>
      </c>
      <c r="S84" s="19">
        <v>72.488673554718588</v>
      </c>
      <c r="T84" s="19">
        <v>71.885554296051041</v>
      </c>
      <c r="U84" s="19">
        <v>71.359960170850584</v>
      </c>
      <c r="V84" s="19">
        <v>70.901926074815307</v>
      </c>
      <c r="W84" s="19">
        <v>70.502767821189792</v>
      </c>
      <c r="X84" s="19">
        <v>70.154917491232922</v>
      </c>
      <c r="Y84" s="19">
        <v>69.851779948786856</v>
      </c>
      <c r="Z84" s="19">
        <v>69.587607798507051</v>
      </c>
      <c r="AA84" s="19">
        <v>69.357392416999602</v>
      </c>
      <c r="AB84" s="19">
        <v>69.156768990849315</v>
      </c>
      <c r="AC84" s="19">
        <v>68.981933761088712</v>
      </c>
      <c r="AD84" s="19">
        <v>68.829571905088187</v>
      </c>
      <c r="AE84" s="19">
        <v>68.696794688530005</v>
      </c>
    </row>
    <row r="85" spans="2:31">
      <c r="B85" s="1">
        <f t="shared" si="8"/>
        <v>0.15000000000000011</v>
      </c>
      <c r="C85" s="19" cm="1">
        <f t="array" ref="C85">INDEX(F85:AE85,$D$4)</f>
        <v>74.906156870728793</v>
      </c>
      <c r="D85" s="7"/>
      <c r="E85" s="3">
        <f t="shared" si="9"/>
        <v>0.15000000000000011</v>
      </c>
      <c r="F85" s="19">
        <v>95.65217391304347</v>
      </c>
      <c r="G85" s="19">
        <v>91.871455576559526</v>
      </c>
      <c r="H85" s="19">
        <v>88.583874414399588</v>
      </c>
      <c r="I85" s="19">
        <v>85.725108186434412</v>
      </c>
      <c r="J85" s="19">
        <v>83.239224509942943</v>
      </c>
      <c r="K85" s="19">
        <v>81.077586530385162</v>
      </c>
      <c r="L85" s="19">
        <v>79.197901330769696</v>
      </c>
      <c r="M85" s="19">
        <v>77.563392461538854</v>
      </c>
      <c r="N85" s="19">
        <v>76.14208040133812</v>
      </c>
      <c r="O85" s="19">
        <v>74.906156870728793</v>
      </c>
      <c r="P85" s="19">
        <v>73.831440757155463</v>
      </c>
      <c r="Q85" s="19">
        <v>72.896905006222127</v>
      </c>
      <c r="R85" s="19">
        <v>72.084265222801847</v>
      </c>
      <c r="S85" s="19">
        <v>71.377621932871151</v>
      </c>
      <c r="T85" s="19">
        <v>70.763149506844471</v>
      </c>
      <c r="U85" s="19">
        <v>70.228825658125615</v>
      </c>
      <c r="V85" s="19">
        <v>69.764196224457052</v>
      </c>
      <c r="W85" s="19">
        <v>69.360170629962653</v>
      </c>
      <c r="X85" s="19">
        <v>69.008844026054476</v>
      </c>
      <c r="Y85" s="19">
        <v>68.703342631351717</v>
      </c>
      <c r="Z85" s="19">
        <v>68.43768924465364</v>
      </c>
      <c r="AA85" s="19">
        <v>68.206686299698816</v>
      </c>
      <c r="AB85" s="19">
        <v>68.005814173651132</v>
      </c>
      <c r="AC85" s="19">
        <v>67.831142759696633</v>
      </c>
      <c r="AD85" s="19">
        <v>67.679254573649231</v>
      </c>
      <c r="AE85" s="19">
        <v>67.54717789012976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pinner 1">
              <controlPr defaultSize="0" autoPict="0">
                <anchor moveWithCells="1" sizeWithCells="1">
                  <from>
                    <xdr:col>4</xdr:col>
                    <xdr:colOff>101600</xdr:colOff>
                    <xdr:row>3</xdr:row>
                    <xdr:rowOff>0</xdr:rowOff>
                  </from>
                  <to>
                    <xdr:col>5</xdr:col>
                    <xdr:colOff>82550</xdr:colOff>
                    <xdr:row>4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389D0-1E6F-43A3-8166-653984DFE958}">
  <sheetPr codeName="Sheet3"/>
  <dimension ref="C9:R9"/>
  <sheetViews>
    <sheetView topLeftCell="O1" zoomScale="59" workbookViewId="0">
      <selection activeCell="AS38" sqref="AS38"/>
    </sheetView>
  </sheetViews>
  <sheetFormatPr defaultRowHeight="14.5"/>
  <cols>
    <col min="1" max="1" width="4" customWidth="1"/>
    <col min="2" max="2" width="6" customWidth="1"/>
  </cols>
  <sheetData>
    <row r="9" spans="3:18">
      <c r="C9" s="8" t="s">
        <v>13</v>
      </c>
      <c r="R9" s="8" t="s">
        <v>14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32763-1D1A-49A2-BB48-457A9682781F}">
  <sheetPr codeName="Sheet4"/>
  <dimension ref="B2:O33"/>
  <sheetViews>
    <sheetView topLeftCell="A4" workbookViewId="0">
      <selection activeCell="D33" sqref="D33"/>
    </sheetView>
  </sheetViews>
  <sheetFormatPr defaultRowHeight="13"/>
  <cols>
    <col min="1" max="1" width="8.7265625" style="10"/>
    <col min="2" max="2" width="19.90625" style="10" customWidth="1"/>
    <col min="3" max="3" width="9.81640625" style="10" bestFit="1" customWidth="1"/>
    <col min="4" max="16384" width="8.7265625" style="10"/>
  </cols>
  <sheetData>
    <row r="2" spans="2:3">
      <c r="B2" s="10" t="s">
        <v>15</v>
      </c>
    </row>
    <row r="3" spans="2:3">
      <c r="B3" s="11" t="s">
        <v>29</v>
      </c>
    </row>
    <row r="4" spans="2:3">
      <c r="B4" s="12" t="s">
        <v>16</v>
      </c>
    </row>
    <row r="5" spans="2:3">
      <c r="B5" s="11" t="s">
        <v>30</v>
      </c>
    </row>
    <row r="6" spans="2:3">
      <c r="B6" s="12" t="s">
        <v>17</v>
      </c>
    </row>
    <row r="7" spans="2:3">
      <c r="B7" s="11" t="s">
        <v>31</v>
      </c>
    </row>
    <row r="8" spans="2:3">
      <c r="B8" s="13" t="s">
        <v>18</v>
      </c>
    </row>
    <row r="9" spans="2:3">
      <c r="B9" s="12" t="s">
        <v>19</v>
      </c>
    </row>
    <row r="10" spans="2:3">
      <c r="B10" s="11" t="s">
        <v>32</v>
      </c>
    </row>
    <row r="11" spans="2:3">
      <c r="B11" s="13" t="s">
        <v>20</v>
      </c>
    </row>
    <row r="13" spans="2:3">
      <c r="B13" s="14"/>
    </row>
    <row r="14" spans="2:3">
      <c r="B14" s="11" t="s">
        <v>21</v>
      </c>
    </row>
    <row r="15" spans="2:3">
      <c r="B15" s="20" t="s">
        <v>22</v>
      </c>
      <c r="C15" s="15" t="s">
        <v>23</v>
      </c>
    </row>
    <row r="16" spans="2:3">
      <c r="B16" s="20" t="s">
        <v>34</v>
      </c>
      <c r="C16" s="22">
        <v>100</v>
      </c>
    </row>
    <row r="17" spans="2:15">
      <c r="B17" s="16" t="s">
        <v>24</v>
      </c>
      <c r="C17" s="16">
        <v>10</v>
      </c>
    </row>
    <row r="18" spans="2:15">
      <c r="B18" s="16" t="s">
        <v>25</v>
      </c>
      <c r="C18" s="17">
        <v>0.1</v>
      </c>
    </row>
    <row r="19" spans="2:15">
      <c r="B19" s="16" t="s">
        <v>1</v>
      </c>
      <c r="C19" s="17">
        <v>0.05</v>
      </c>
    </row>
    <row r="20" spans="2:15">
      <c r="B20" s="16" t="s">
        <v>26</v>
      </c>
      <c r="C20" s="21">
        <v>138.61000000000001</v>
      </c>
    </row>
    <row r="21" spans="2:15">
      <c r="B21" s="16" t="s">
        <v>27</v>
      </c>
      <c r="C21" s="16">
        <v>7.27</v>
      </c>
      <c r="D21" s="10" t="s">
        <v>33</v>
      </c>
    </row>
    <row r="22" spans="2:15">
      <c r="B22" s="16" t="s">
        <v>28</v>
      </c>
      <c r="C22" s="18">
        <v>6.9199999999999998E-2</v>
      </c>
    </row>
    <row r="24" spans="2:15">
      <c r="F24" s="10">
        <v>1</v>
      </c>
      <c r="G24" s="10">
        <v>2</v>
      </c>
      <c r="H24" s="10">
        <v>3</v>
      </c>
      <c r="I24" s="10">
        <v>4</v>
      </c>
      <c r="J24" s="10">
        <v>5</v>
      </c>
      <c r="K24" s="10">
        <v>6</v>
      </c>
      <c r="L24" s="10">
        <v>7</v>
      </c>
      <c r="M24" s="10">
        <v>8</v>
      </c>
      <c r="N24" s="10">
        <v>9</v>
      </c>
      <c r="O24" s="10">
        <v>10</v>
      </c>
    </row>
    <row r="25" spans="2:15">
      <c r="C25" s="10" t="s">
        <v>35</v>
      </c>
      <c r="F25" s="10">
        <f>$C$16*$C$18</f>
        <v>10</v>
      </c>
      <c r="G25" s="10">
        <f t="shared" ref="G25:N25" si="0">$C$16*$C$18</f>
        <v>10</v>
      </c>
      <c r="H25" s="10">
        <f t="shared" si="0"/>
        <v>10</v>
      </c>
      <c r="I25" s="10">
        <f t="shared" si="0"/>
        <v>10</v>
      </c>
      <c r="J25" s="10">
        <f t="shared" si="0"/>
        <v>10</v>
      </c>
      <c r="K25" s="10">
        <f t="shared" si="0"/>
        <v>10</v>
      </c>
      <c r="L25" s="10">
        <f t="shared" si="0"/>
        <v>10</v>
      </c>
      <c r="M25" s="10">
        <f t="shared" si="0"/>
        <v>10</v>
      </c>
      <c r="N25" s="10">
        <f t="shared" si="0"/>
        <v>10</v>
      </c>
      <c r="O25" s="10">
        <f>$C$16*$C$18+C16</f>
        <v>110</v>
      </c>
    </row>
    <row r="26" spans="2:15">
      <c r="C26" s="10" t="s">
        <v>36</v>
      </c>
      <c r="F26" s="21">
        <f>1/(1+$C$19)^F24</f>
        <v>0.95238095238095233</v>
      </c>
      <c r="G26" s="21">
        <f t="shared" ref="G26:O26" si="1">1/(1+$C$19)^G24</f>
        <v>0.90702947845804982</v>
      </c>
      <c r="H26" s="21">
        <f t="shared" si="1"/>
        <v>0.86383759853147601</v>
      </c>
      <c r="I26" s="21">
        <f t="shared" si="1"/>
        <v>0.82270247479188197</v>
      </c>
      <c r="J26" s="21">
        <f t="shared" si="1"/>
        <v>0.78352616646845896</v>
      </c>
      <c r="K26" s="21">
        <f t="shared" si="1"/>
        <v>0.74621539663662761</v>
      </c>
      <c r="L26" s="21">
        <f t="shared" si="1"/>
        <v>0.71068133013012147</v>
      </c>
      <c r="M26" s="21">
        <f t="shared" si="1"/>
        <v>0.67683936202868722</v>
      </c>
      <c r="N26" s="21">
        <f t="shared" si="1"/>
        <v>0.64460891621779726</v>
      </c>
      <c r="O26" s="21">
        <f t="shared" si="1"/>
        <v>0.61391325354075932</v>
      </c>
    </row>
    <row r="27" spans="2:15">
      <c r="C27" s="10" t="s">
        <v>23</v>
      </c>
      <c r="D27" s="21">
        <f>SUM(F27:O27)</f>
        <v>138.60867464592405</v>
      </c>
      <c r="F27" s="21">
        <f>F26*F25</f>
        <v>9.5238095238095237</v>
      </c>
      <c r="G27" s="21">
        <f t="shared" ref="G27:O27" si="2">G26*G25</f>
        <v>9.0702947845804989</v>
      </c>
      <c r="H27" s="21">
        <f t="shared" si="2"/>
        <v>8.6383759853147595</v>
      </c>
      <c r="I27" s="21">
        <f t="shared" si="2"/>
        <v>8.2270247479188203</v>
      </c>
      <c r="J27" s="21">
        <f t="shared" si="2"/>
        <v>7.8352616646845892</v>
      </c>
      <c r="K27" s="21">
        <f t="shared" si="2"/>
        <v>7.4621539663662766</v>
      </c>
      <c r="L27" s="21">
        <f t="shared" si="2"/>
        <v>7.1068133013012149</v>
      </c>
      <c r="M27" s="21">
        <f t="shared" si="2"/>
        <v>6.7683936202868722</v>
      </c>
      <c r="N27" s="21">
        <f t="shared" si="2"/>
        <v>6.446089162177973</v>
      </c>
      <c r="O27" s="21">
        <f t="shared" si="2"/>
        <v>67.530457889483529</v>
      </c>
    </row>
    <row r="29" spans="2:15">
      <c r="C29" s="10" t="s">
        <v>37</v>
      </c>
      <c r="D29" s="23">
        <f>SUM(F29:XFD29)</f>
        <v>1007.6510815880511</v>
      </c>
      <c r="F29" s="23">
        <f>F27*F24</f>
        <v>9.5238095238095237</v>
      </c>
      <c r="G29" s="23">
        <f t="shared" ref="G29:O29" si="3">G27*G24</f>
        <v>18.140589569160998</v>
      </c>
      <c r="H29" s="23">
        <f t="shared" si="3"/>
        <v>25.915127955944278</v>
      </c>
      <c r="I29" s="23">
        <f t="shared" si="3"/>
        <v>32.908098991675281</v>
      </c>
      <c r="J29" s="23">
        <f t="shared" si="3"/>
        <v>39.176308323422944</v>
      </c>
      <c r="K29" s="23">
        <f t="shared" si="3"/>
        <v>44.77292379819766</v>
      </c>
      <c r="L29" s="23">
        <f t="shared" si="3"/>
        <v>49.747693109108504</v>
      </c>
      <c r="M29" s="23">
        <f t="shared" si="3"/>
        <v>54.147148962294978</v>
      </c>
      <c r="N29" s="23">
        <f t="shared" si="3"/>
        <v>58.014802459601754</v>
      </c>
      <c r="O29" s="23">
        <f t="shared" si="3"/>
        <v>675.30457889483523</v>
      </c>
    </row>
    <row r="31" spans="2:15">
      <c r="C31" s="10" t="s">
        <v>12</v>
      </c>
      <c r="D31" s="23">
        <f>D29/D27</f>
        <v>7.2697548271210035</v>
      </c>
      <c r="E31" s="10" t="str">
        <f ca="1">_xlfn.FORMULATEXT(D31)</f>
        <v>=D29/D27</v>
      </c>
    </row>
    <row r="33" spans="3:5">
      <c r="C33" s="10" t="s">
        <v>44</v>
      </c>
      <c r="D33" s="23">
        <f>D31/(1+C19)</f>
        <v>6.9235760258295267</v>
      </c>
      <c r="E33" s="10" t="str">
        <f ca="1">_xlfn.FORMULATEXT(D33)</f>
        <v>=D31/(1+C19)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85E7-42F8-487F-92A4-00EB71161B32}">
  <sheetPr codeName="Sheet5"/>
  <dimension ref="B2:C79"/>
  <sheetViews>
    <sheetView workbookViewId="0">
      <selection activeCell="D27" sqref="D27"/>
    </sheetView>
  </sheetViews>
  <sheetFormatPr defaultRowHeight="13"/>
  <cols>
    <col min="1" max="16384" width="8.7265625" style="26"/>
  </cols>
  <sheetData>
    <row r="2" spans="2:3">
      <c r="B2" s="25" t="s">
        <v>46</v>
      </c>
    </row>
    <row r="3" spans="2:3">
      <c r="B3" s="27" t="s">
        <v>47</v>
      </c>
    </row>
    <row r="4" spans="2:3">
      <c r="B4" s="29" t="s">
        <v>60</v>
      </c>
    </row>
    <row r="5" spans="2:3">
      <c r="B5" s="29" t="s">
        <v>59</v>
      </c>
    </row>
    <row r="7" spans="2:3">
      <c r="B7" s="25" t="s">
        <v>48</v>
      </c>
    </row>
    <row r="8" spans="2:3">
      <c r="B8" s="27" t="s">
        <v>56</v>
      </c>
    </row>
    <row r="9" spans="2:3">
      <c r="B9" s="27" t="s">
        <v>57</v>
      </c>
      <c r="C9" s="26" t="s">
        <v>58</v>
      </c>
    </row>
    <row r="11" spans="2:3">
      <c r="B11" s="27" t="s">
        <v>49</v>
      </c>
    </row>
    <row r="12" spans="2:3">
      <c r="B12" s="30"/>
    </row>
    <row r="13" spans="2:3">
      <c r="B13" s="27" t="s">
        <v>50</v>
      </c>
    </row>
    <row r="14" spans="2:3">
      <c r="B14" s="25" t="s">
        <v>51</v>
      </c>
    </row>
    <row r="16" spans="2:3">
      <c r="B16" s="27" t="s">
        <v>61</v>
      </c>
    </row>
    <row r="17" spans="2:2">
      <c r="B17" s="28"/>
    </row>
    <row r="18" spans="2:2">
      <c r="B18" s="29" t="s">
        <v>52</v>
      </c>
    </row>
    <row r="19" spans="2:2">
      <c r="B19" s="28"/>
    </row>
    <row r="20" spans="2:2">
      <c r="B20" s="29" t="s">
        <v>53</v>
      </c>
    </row>
    <row r="21" spans="2:2">
      <c r="B21" s="28"/>
    </row>
    <row r="22" spans="2:2">
      <c r="B22" s="29" t="s">
        <v>54</v>
      </c>
    </row>
    <row r="24" spans="2:2">
      <c r="B24" s="27" t="s">
        <v>55</v>
      </c>
    </row>
    <row r="30" spans="2:2" ht="14">
      <c r="B30" s="32"/>
    </row>
    <row r="31" spans="2:2">
      <c r="B31" s="33" t="s">
        <v>67</v>
      </c>
    </row>
    <row r="32" spans="2:2">
      <c r="B32" s="35" t="s">
        <v>68</v>
      </c>
    </row>
    <row r="33" spans="2:2">
      <c r="B33" s="35" t="s">
        <v>69</v>
      </c>
    </row>
    <row r="34" spans="2:2">
      <c r="B34" s="35" t="s">
        <v>70</v>
      </c>
    </row>
    <row r="35" spans="2:2">
      <c r="B35" s="35" t="s">
        <v>71</v>
      </c>
    </row>
    <row r="36" spans="2:2">
      <c r="B36" s="35" t="s">
        <v>72</v>
      </c>
    </row>
    <row r="37" spans="2:2">
      <c r="B37" s="35" t="s">
        <v>73</v>
      </c>
    </row>
    <row r="38" spans="2:2">
      <c r="B38" s="35" t="s">
        <v>71</v>
      </c>
    </row>
    <row r="39" spans="2:2">
      <c r="B39" s="35" t="s">
        <v>74</v>
      </c>
    </row>
    <row r="40" spans="2:2">
      <c r="B40" s="35" t="s">
        <v>75</v>
      </c>
    </row>
    <row r="41" spans="2:2">
      <c r="B41" s="35" t="s">
        <v>76</v>
      </c>
    </row>
    <row r="42" spans="2:2">
      <c r="B42" s="35" t="s">
        <v>77</v>
      </c>
    </row>
    <row r="43" spans="2:2">
      <c r="B43" s="35" t="s">
        <v>78</v>
      </c>
    </row>
    <row r="44" spans="2:2">
      <c r="B44" s="35" t="s">
        <v>79</v>
      </c>
    </row>
    <row r="45" spans="2:2">
      <c r="B45" s="35" t="s">
        <v>80</v>
      </c>
    </row>
    <row r="46" spans="2:2">
      <c r="B46" s="35" t="s">
        <v>81</v>
      </c>
    </row>
    <row r="47" spans="2:2">
      <c r="B47" s="35" t="s">
        <v>82</v>
      </c>
    </row>
    <row r="48" spans="2:2">
      <c r="B48" s="35" t="s">
        <v>83</v>
      </c>
    </row>
    <row r="49" spans="2:2">
      <c r="B49" s="35" t="s">
        <v>78</v>
      </c>
    </row>
    <row r="50" spans="2:2">
      <c r="B50" s="35" t="s">
        <v>84</v>
      </c>
    </row>
    <row r="51" spans="2:2">
      <c r="B51" s="35" t="s">
        <v>85</v>
      </c>
    </row>
    <row r="52" spans="2:2" ht="14.5">
      <c r="B52" s="34"/>
    </row>
    <row r="53" spans="2:2">
      <c r="B53" s="35" t="s">
        <v>86</v>
      </c>
    </row>
    <row r="54" spans="2:2">
      <c r="B54" s="35" t="s">
        <v>87</v>
      </c>
    </row>
    <row r="55" spans="2:2">
      <c r="B55" s="35" t="s">
        <v>88</v>
      </c>
    </row>
    <row r="56" spans="2:2" ht="14.5">
      <c r="B56" s="34"/>
    </row>
    <row r="57" spans="2:2">
      <c r="B57" s="35" t="s">
        <v>89</v>
      </c>
    </row>
    <row r="58" spans="2:2">
      <c r="B58" s="35" t="s">
        <v>90</v>
      </c>
    </row>
    <row r="59" spans="2:2">
      <c r="B59" s="35" t="s">
        <v>91</v>
      </c>
    </row>
    <row r="60" spans="2:2" ht="14.5">
      <c r="B60" s="34"/>
    </row>
    <row r="61" spans="2:2" ht="14">
      <c r="B61" s="32" t="s">
        <v>92</v>
      </c>
    </row>
    <row r="62" spans="2:2">
      <c r="B62" s="36" t="s">
        <v>93</v>
      </c>
    </row>
    <row r="63" spans="2:2">
      <c r="B63" s="36" t="s">
        <v>94</v>
      </c>
    </row>
    <row r="64" spans="2:2" ht="14.5">
      <c r="B64" s="34"/>
    </row>
    <row r="65" spans="2:2" ht="14">
      <c r="B65" s="37" t="s">
        <v>95</v>
      </c>
    </row>
    <row r="66" spans="2:2" ht="17.5">
      <c r="B66" s="38" t="s">
        <v>46</v>
      </c>
    </row>
    <row r="67" spans="2:2" ht="14">
      <c r="B67" s="37" t="s">
        <v>47</v>
      </c>
    </row>
    <row r="68" spans="2:2" ht="14">
      <c r="B68" s="39" t="s">
        <v>96</v>
      </c>
    </row>
    <row r="69" spans="2:2" ht="14">
      <c r="B69" s="39" t="s">
        <v>97</v>
      </c>
    </row>
    <row r="70" spans="2:2" ht="17.5">
      <c r="B70" s="38" t="s">
        <v>48</v>
      </c>
    </row>
    <row r="71" spans="2:2" ht="14">
      <c r="B71" s="37" t="s">
        <v>98</v>
      </c>
    </row>
    <row r="72" spans="2:2" ht="14">
      <c r="B72" s="37" t="s">
        <v>49</v>
      </c>
    </row>
    <row r="73" spans="2:2" ht="14">
      <c r="B73" s="37" t="s">
        <v>50</v>
      </c>
    </row>
    <row r="74" spans="2:2" ht="14">
      <c r="B74" s="40" t="s">
        <v>51</v>
      </c>
    </row>
    <row r="75" spans="2:2" ht="14">
      <c r="B75" s="37" t="s">
        <v>99</v>
      </c>
    </row>
    <row r="76" spans="2:2" ht="14">
      <c r="B76" s="39" t="s">
        <v>100</v>
      </c>
    </row>
    <row r="77" spans="2:2" ht="14">
      <c r="B77" s="39" t="s">
        <v>101</v>
      </c>
    </row>
    <row r="78" spans="2:2" ht="14">
      <c r="B78" s="39" t="s">
        <v>102</v>
      </c>
    </row>
    <row r="79" spans="2:2" ht="14">
      <c r="B79" s="37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D3E3B-C390-46CB-852C-3FD8579C8AF4}">
  <sheetPr codeName="Sheet6"/>
  <dimension ref="A1"/>
  <sheetViews>
    <sheetView workbookViewId="0">
      <selection activeCell="H18" sqref="H18"/>
    </sheetView>
  </sheetViews>
  <sheetFormatPr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Table</vt:lpstr>
      <vt:lpstr>Formula</vt:lpstr>
      <vt:lpstr>AI Duration</vt:lpstr>
      <vt:lpstr>AI Convexity</vt:lpstr>
      <vt:lpstr>Sheet5</vt:lpstr>
      <vt:lpstr>Chart1</vt:lpstr>
    </vt:vector>
  </TitlesOfParts>
  <Company>TNB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Aisyah binti Mohamad Sharif</dc:creator>
  <cp:lastModifiedBy>Edward Bodmer</cp:lastModifiedBy>
  <dcterms:created xsi:type="dcterms:W3CDTF">2026-05-06T00:20:55Z</dcterms:created>
  <dcterms:modified xsi:type="dcterms:W3CDTF">2026-05-15T17:46:23Z</dcterms:modified>
</cp:coreProperties>
</file>