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ward\Documents\"/>
    </mc:Choice>
  </mc:AlternateContent>
  <xr:revisionPtr revIDLastSave="0" documentId="8_{8F12CC17-B064-4DB2-B723-A339396846F8}" xr6:coauthVersionLast="47" xr6:coauthVersionMax="47" xr10:uidLastSave="{00000000-0000-0000-0000-000000000000}"/>
  <bookViews>
    <workbookView xWindow="-110" yWindow="-110" windowWidth="19420" windowHeight="11500" xr2:uid="{A0A79314-3718-4821-8A90-77C7E02A5576}"/>
  </bookViews>
  <sheets>
    <sheet name="Cost Tradeoff 1" sheetId="3" r:id="rId1"/>
    <sheet name="Cost Tradeoff 2" sheetId="4" r:id="rId2"/>
    <sheet name="Sheet1" sheetId="1" r:id="rId3"/>
    <sheet name="Sheet1 (2)" sheetId="2" r:id="rId4"/>
  </sheets>
  <calcPr calcId="191029" iterate="1" iterateCount="1000" iterateDelta="1E-4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0" i="4" l="1"/>
  <c r="C11" i="4" s="1"/>
  <c r="C12" i="4" s="1"/>
  <c r="C13" i="4" s="1"/>
  <c r="C14" i="4" s="1"/>
  <c r="C15" i="4" s="1"/>
  <c r="C16" i="4" s="1"/>
  <c r="C17" i="4" s="1"/>
  <c r="C18" i="4" s="1"/>
  <c r="C9" i="4"/>
  <c r="I8" i="4"/>
  <c r="I9" i="4" s="1"/>
  <c r="E8" i="4"/>
  <c r="E9" i="4" s="1"/>
  <c r="E10" i="4" s="1"/>
  <c r="H10" i="4" l="1"/>
  <c r="E11" i="4"/>
  <c r="E12" i="4" s="1"/>
  <c r="E13" i="4" s="1"/>
  <c r="E14" i="4" s="1"/>
  <c r="E15" i="4" s="1"/>
  <c r="E16" i="4" s="1"/>
  <c r="E17" i="4" s="1"/>
  <c r="E18" i="4" s="1"/>
  <c r="F18" i="4" s="1"/>
  <c r="F17" i="4" s="1"/>
  <c r="J8" i="4"/>
  <c r="G17" i="4" l="1"/>
  <c r="F16" i="4"/>
  <c r="F15" i="4" s="1"/>
  <c r="F14" i="4" s="1"/>
  <c r="F13" i="4" s="1"/>
  <c r="F12" i="4" s="1"/>
  <c r="F11" i="4" s="1"/>
  <c r="F10" i="4" s="1"/>
  <c r="F9" i="4" s="1"/>
  <c r="I10" i="4"/>
  <c r="H11" i="4"/>
  <c r="I11" i="4" l="1"/>
  <c r="H12" i="4"/>
  <c r="G16" i="4"/>
  <c r="G15" i="4" l="1"/>
  <c r="I12" i="4"/>
  <c r="H13" i="4"/>
  <c r="G14" i="4" l="1"/>
  <c r="I13" i="4"/>
  <c r="H14" i="4"/>
  <c r="I14" i="4" l="1"/>
  <c r="J14" i="4" s="1"/>
  <c r="H15" i="4"/>
  <c r="G13" i="4"/>
  <c r="J13" i="4" l="1"/>
  <c r="G12" i="4"/>
  <c r="I15" i="4"/>
  <c r="J15" i="4" s="1"/>
  <c r="K15" i="4" s="1"/>
  <c r="H16" i="4"/>
  <c r="I16" i="4" l="1"/>
  <c r="J16" i="4" s="1"/>
  <c r="K16" i="4" s="1"/>
  <c r="H17" i="4"/>
  <c r="K14" i="4"/>
  <c r="J12" i="4"/>
  <c r="K13" i="4" s="1"/>
  <c r="G11" i="4"/>
  <c r="C9" i="3"/>
  <c r="C10" i="3" s="1"/>
  <c r="C11" i="3" s="1"/>
  <c r="C12" i="3" s="1"/>
  <c r="C13" i="3" s="1"/>
  <c r="C14" i="3" s="1"/>
  <c r="C15" i="3" s="1"/>
  <c r="C16" i="3" s="1"/>
  <c r="C17" i="3" s="1"/>
  <c r="C18" i="3" s="1"/>
  <c r="I8" i="3"/>
  <c r="J8" i="3" s="1"/>
  <c r="E8" i="3"/>
  <c r="E9" i="3" s="1"/>
  <c r="E10" i="3" s="1"/>
  <c r="H10" i="3" s="1"/>
  <c r="H8" i="2"/>
  <c r="H9" i="2" s="1"/>
  <c r="H10" i="2" s="1"/>
  <c r="H11" i="2" s="1"/>
  <c r="H12" i="2" s="1"/>
  <c r="H13" i="2" s="1"/>
  <c r="H14" i="2" s="1"/>
  <c r="H15" i="2" s="1"/>
  <c r="H16" i="2" s="1"/>
  <c r="F16" i="2"/>
  <c r="F15" i="2" s="1"/>
  <c r="F14" i="2" s="1"/>
  <c r="F13" i="2" s="1"/>
  <c r="F12" i="2" s="1"/>
  <c r="F11" i="2" s="1"/>
  <c r="F10" i="2" s="1"/>
  <c r="F9" i="2" s="1"/>
  <c r="F8" i="2" s="1"/>
  <c r="F7" i="2" s="1"/>
  <c r="I7" i="2"/>
  <c r="H20" i="2" s="1"/>
  <c r="E7" i="2"/>
  <c r="E8" i="2" s="1"/>
  <c r="C7" i="2"/>
  <c r="C8" i="2" s="1"/>
  <c r="C9" i="2" s="1"/>
  <c r="C10" i="2" s="1"/>
  <c r="C11" i="2" s="1"/>
  <c r="C12" i="2" s="1"/>
  <c r="C13" i="2" s="1"/>
  <c r="C14" i="2" s="1"/>
  <c r="C15" i="2" s="1"/>
  <c r="C16" i="2" s="1"/>
  <c r="I6" i="2"/>
  <c r="J6" i="2" s="1"/>
  <c r="E6" i="2"/>
  <c r="K9" i="1"/>
  <c r="K10" i="1"/>
  <c r="K11" i="1"/>
  <c r="K12" i="1"/>
  <c r="K13" i="1"/>
  <c r="K14" i="1"/>
  <c r="K15" i="1"/>
  <c r="K16" i="1"/>
  <c r="K8" i="1"/>
  <c r="F16" i="1"/>
  <c r="F15" i="1" s="1"/>
  <c r="H9" i="1"/>
  <c r="H10" i="1"/>
  <c r="H11" i="1"/>
  <c r="H12" i="1"/>
  <c r="H13" i="1"/>
  <c r="H14" i="1"/>
  <c r="H8" i="1"/>
  <c r="I6" i="1"/>
  <c r="I7" i="1" s="1"/>
  <c r="H20" i="1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C7" i="1"/>
  <c r="C8" i="1" s="1"/>
  <c r="C9" i="1" s="1"/>
  <c r="C10" i="1" s="1"/>
  <c r="C11" i="1" s="1"/>
  <c r="C12" i="1" s="1"/>
  <c r="C13" i="1" s="1"/>
  <c r="C14" i="1" s="1"/>
  <c r="C15" i="1" s="1"/>
  <c r="C16" i="1" s="1"/>
  <c r="J11" i="4" l="1"/>
  <c r="G10" i="4"/>
  <c r="I17" i="4"/>
  <c r="J17" i="4" s="1"/>
  <c r="K17" i="4" s="1"/>
  <c r="H18" i="4"/>
  <c r="E11" i="3"/>
  <c r="E12" i="3" s="1"/>
  <c r="E13" i="3" s="1"/>
  <c r="E14" i="3" s="1"/>
  <c r="E15" i="3" s="1"/>
  <c r="E16" i="3" s="1"/>
  <c r="E17" i="3" s="1"/>
  <c r="E18" i="3" s="1"/>
  <c r="F18" i="3" s="1"/>
  <c r="F17" i="3" s="1"/>
  <c r="F16" i="3" s="1"/>
  <c r="F15" i="3" s="1"/>
  <c r="F14" i="3" s="1"/>
  <c r="F13" i="3" s="1"/>
  <c r="F12" i="3" s="1"/>
  <c r="F11" i="3" s="1"/>
  <c r="F10" i="3" s="1"/>
  <c r="F9" i="3" s="1"/>
  <c r="I9" i="3"/>
  <c r="E9" i="2"/>
  <c r="E10" i="2" s="1"/>
  <c r="E11" i="2" s="1"/>
  <c r="E12" i="2" s="1"/>
  <c r="E13" i="2" s="1"/>
  <c r="E14" i="2" s="1"/>
  <c r="E15" i="2" s="1"/>
  <c r="E16" i="2" s="1"/>
  <c r="F28" i="1"/>
  <c r="F14" i="1"/>
  <c r="F13" i="1" s="1"/>
  <c r="F12" i="1" s="1"/>
  <c r="F11" i="1" s="1"/>
  <c r="F10" i="1" s="1"/>
  <c r="F9" i="1" s="1"/>
  <c r="F8" i="1" s="1"/>
  <c r="F7" i="1" s="1"/>
  <c r="H15" i="1"/>
  <c r="H16" i="1" s="1"/>
  <c r="G15" i="1"/>
  <c r="J6" i="1"/>
  <c r="I18" i="4" l="1"/>
  <c r="J18" i="4" s="1"/>
  <c r="K18" i="4" s="1"/>
  <c r="K12" i="4"/>
  <c r="J10" i="4"/>
  <c r="G9" i="4"/>
  <c r="H11" i="3"/>
  <c r="H12" i="3" s="1"/>
  <c r="H13" i="3" s="1"/>
  <c r="H14" i="3" s="1"/>
  <c r="H15" i="3" s="1"/>
  <c r="H16" i="3" s="1"/>
  <c r="H17" i="3" s="1"/>
  <c r="H18" i="3" s="1"/>
  <c r="G17" i="3"/>
  <c r="I10" i="3"/>
  <c r="I8" i="2"/>
  <c r="H21" i="2" s="1"/>
  <c r="F28" i="2"/>
  <c r="G15" i="2"/>
  <c r="F27" i="1"/>
  <c r="I8" i="1"/>
  <c r="H21" i="1" s="1"/>
  <c r="G8" i="4" l="1"/>
  <c r="J9" i="4"/>
  <c r="K10" i="4"/>
  <c r="K11" i="4"/>
  <c r="I11" i="3"/>
  <c r="G16" i="3"/>
  <c r="G14" i="2"/>
  <c r="F27" i="2"/>
  <c r="I9" i="2"/>
  <c r="H22" i="2" s="1"/>
  <c r="F26" i="1"/>
  <c r="G14" i="1"/>
  <c r="G13" i="1" s="1"/>
  <c r="I9" i="1"/>
  <c r="H22" i="1" s="1"/>
  <c r="G15" i="3" l="1"/>
  <c r="I12" i="3"/>
  <c r="I10" i="2"/>
  <c r="H23" i="2" s="1"/>
  <c r="F26" i="2"/>
  <c r="G13" i="2"/>
  <c r="G12" i="1"/>
  <c r="F25" i="1"/>
  <c r="I10" i="1"/>
  <c r="H23" i="1" s="1"/>
  <c r="I13" i="3" l="1"/>
  <c r="G14" i="3"/>
  <c r="G12" i="2"/>
  <c r="F25" i="2"/>
  <c r="I11" i="2"/>
  <c r="H24" i="2" s="1"/>
  <c r="F24" i="1"/>
  <c r="G11" i="1"/>
  <c r="I11" i="1"/>
  <c r="H24" i="1" s="1"/>
  <c r="G13" i="3" l="1"/>
  <c r="I14" i="3"/>
  <c r="I12" i="2"/>
  <c r="H25" i="2" s="1"/>
  <c r="F24" i="2"/>
  <c r="G11" i="2"/>
  <c r="G10" i="1"/>
  <c r="F23" i="1"/>
  <c r="I12" i="1"/>
  <c r="H25" i="1" s="1"/>
  <c r="G12" i="3" l="1"/>
  <c r="J13" i="3"/>
  <c r="I15" i="3"/>
  <c r="J14" i="3"/>
  <c r="J12" i="2"/>
  <c r="G10" i="2"/>
  <c r="J11" i="2"/>
  <c r="F23" i="2"/>
  <c r="I13" i="2"/>
  <c r="F22" i="1"/>
  <c r="G9" i="1"/>
  <c r="G8" i="1" s="1"/>
  <c r="I13" i="1"/>
  <c r="H26" i="1" s="1"/>
  <c r="J12" i="3" l="1"/>
  <c r="G11" i="3"/>
  <c r="K14" i="3"/>
  <c r="I16" i="3"/>
  <c r="J15" i="3"/>
  <c r="K15" i="3" s="1"/>
  <c r="K12" i="2"/>
  <c r="I14" i="2"/>
  <c r="H26" i="2"/>
  <c r="J13" i="2"/>
  <c r="K13" i="2" s="1"/>
  <c r="F22" i="2"/>
  <c r="J10" i="2"/>
  <c r="G9" i="2"/>
  <c r="F20" i="1"/>
  <c r="G20" i="1" s="1"/>
  <c r="F21" i="1"/>
  <c r="I14" i="1"/>
  <c r="H27" i="1" s="1"/>
  <c r="K13" i="3" l="1"/>
  <c r="J16" i="3"/>
  <c r="K16" i="3" s="1"/>
  <c r="I17" i="3"/>
  <c r="G10" i="3"/>
  <c r="J11" i="3"/>
  <c r="K12" i="3" s="1"/>
  <c r="K11" i="2"/>
  <c r="F20" i="2"/>
  <c r="G20" i="2" s="1"/>
  <c r="F21" i="2"/>
  <c r="I15" i="2"/>
  <c r="I16" i="2"/>
  <c r="J16" i="2" s="1"/>
  <c r="J9" i="2"/>
  <c r="G8" i="2"/>
  <c r="H27" i="2"/>
  <c r="J14" i="2"/>
  <c r="K14" i="2" s="1"/>
  <c r="G21" i="1"/>
  <c r="I20" i="1"/>
  <c r="I15" i="1"/>
  <c r="H28" i="1" s="1"/>
  <c r="G7" i="1"/>
  <c r="G6" i="1" s="1"/>
  <c r="J7" i="1"/>
  <c r="J17" i="3" l="1"/>
  <c r="K17" i="3" s="1"/>
  <c r="I18" i="3"/>
  <c r="J18" i="3" s="1"/>
  <c r="K18" i="3" s="1"/>
  <c r="G9" i="3"/>
  <c r="J10" i="3"/>
  <c r="J8" i="2"/>
  <c r="K9" i="2" s="1"/>
  <c r="G7" i="2"/>
  <c r="H28" i="2"/>
  <c r="J15" i="2"/>
  <c r="K15" i="2" s="1"/>
  <c r="I20" i="2"/>
  <c r="G21" i="2"/>
  <c r="K10" i="2"/>
  <c r="G22" i="1"/>
  <c r="I21" i="1"/>
  <c r="I16" i="1"/>
  <c r="J8" i="1"/>
  <c r="K10" i="3" l="1"/>
  <c r="J9" i="3"/>
  <c r="G8" i="3"/>
  <c r="K11" i="3"/>
  <c r="G22" i="2"/>
  <c r="I21" i="2"/>
  <c r="K16" i="2"/>
  <c r="J7" i="2"/>
  <c r="G6" i="2"/>
  <c r="K8" i="2"/>
  <c r="G23" i="1"/>
  <c r="I22" i="1"/>
  <c r="J9" i="1"/>
  <c r="I22" i="2" l="1"/>
  <c r="G23" i="2"/>
  <c r="G24" i="1"/>
  <c r="I23" i="1"/>
  <c r="J10" i="1"/>
  <c r="I23" i="2" l="1"/>
  <c r="G24" i="2"/>
  <c r="G25" i="1"/>
  <c r="I24" i="1"/>
  <c r="J11" i="1"/>
  <c r="I24" i="2" l="1"/>
  <c r="G25" i="2"/>
  <c r="G26" i="1"/>
  <c r="I25" i="1"/>
  <c r="J12" i="1"/>
  <c r="G26" i="2" l="1"/>
  <c r="I25" i="2"/>
  <c r="G27" i="1"/>
  <c r="I26" i="1"/>
  <c r="J13" i="1"/>
  <c r="I26" i="2" l="1"/>
  <c r="G27" i="2"/>
  <c r="G28" i="1"/>
  <c r="I28" i="1" s="1"/>
  <c r="I27" i="1"/>
  <c r="J14" i="1"/>
  <c r="I27" i="2" l="1"/>
  <c r="G28" i="2"/>
  <c r="I28" i="2" s="1"/>
  <c r="J16" i="1"/>
  <c r="J15" i="1"/>
</calcChain>
</file>

<file path=xl/sharedStrings.xml><?xml version="1.0" encoding="utf-8"?>
<sst xmlns="http://schemas.openxmlformats.org/spreadsheetml/2006/main" count="52" uniqueCount="22">
  <si>
    <t>Date</t>
  </si>
  <si>
    <t>Possible</t>
  </si>
  <si>
    <t>Investor</t>
  </si>
  <si>
    <t>Off-taker</t>
  </si>
  <si>
    <t>Cost</t>
  </si>
  <si>
    <t>Cost/Mo</t>
  </si>
  <si>
    <t>Total Cost</t>
  </si>
  <si>
    <t>Construction</t>
  </si>
  <si>
    <t>Change</t>
  </si>
  <si>
    <t>Constr</t>
  </si>
  <si>
    <t>Cost Chang</t>
  </si>
  <si>
    <t>Total</t>
  </si>
  <si>
    <t>Multiplier</t>
  </si>
  <si>
    <t>Power</t>
  </si>
  <si>
    <t>Total EPC Cost</t>
  </si>
  <si>
    <t>Change in Construction Cost (Decrease)</t>
  </si>
  <si>
    <t>Accumulated Off-taker Cost</t>
  </si>
  <si>
    <t>&lt;--------  Investor  ------&gt;</t>
  </si>
  <si>
    <t>Chnge in Off-taker Cost (Increase)</t>
  </si>
  <si>
    <t>&lt;--------  Off-taker ------&gt;</t>
  </si>
  <si>
    <t>Total Cost - Off-taker + Investor</t>
  </si>
  <si>
    <t>Cost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</si>
</sst>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[Red]_(* \(#,##0.00\);_-* &quot;-&quot;??_-;_-@_-"/>
    <numFmt numFmtId="165" formatCode="_(* #,##0_);[Red]_(* \(#,##0\);_(* &quot;-&quot;??_);_(@_)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5" fontId="0" fillId="0" borderId="0" xfId="0" applyNumberFormat="1"/>
    <xf numFmtId="164" fontId="0" fillId="0" borderId="0" xfId="0" applyNumberFormat="1"/>
    <xf numFmtId="43" fontId="0" fillId="0" borderId="0" xfId="0" applyNumberFormat="1"/>
    <xf numFmtId="165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'Cost Tradeoff 1'!$J$9:$J$18</c:f>
              <c:numCache>
                <c:formatCode>_(* #,##0.00_);_(* \(#,##0.00\);_(* "-"??_);_(@_)</c:formatCode>
                <c:ptCount val="10"/>
                <c:pt idx="0">
                  <c:v>10772.5</c:v>
                </c:pt>
                <c:pt idx="1">
                  <c:v>10260.799999999999</c:v>
                </c:pt>
                <c:pt idx="2">
                  <c:v>9755.5</c:v>
                </c:pt>
                <c:pt idx="3">
                  <c:v>9274.2999999999993</c:v>
                </c:pt>
                <c:pt idx="4">
                  <c:v>8854.2999999999993</c:v>
                </c:pt>
                <c:pt idx="5">
                  <c:v>8556.7999999999993</c:v>
                </c:pt>
                <c:pt idx="6">
                  <c:v>8472.1</c:v>
                </c:pt>
                <c:pt idx="7">
                  <c:v>8724.2999999999993</c:v>
                </c:pt>
                <c:pt idx="8">
                  <c:v>9476.1</c:v>
                </c:pt>
                <c:pt idx="9">
                  <c:v>10933.6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8-4D10-B82E-7D008B57F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936096"/>
        <c:axId val="1958945696"/>
      </c:barChart>
      <c:catAx>
        <c:axId val="195893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45696"/>
        <c:crosses val="autoZero"/>
        <c:auto val="1"/>
        <c:lblAlgn val="ctr"/>
        <c:lblOffset val="100"/>
        <c:noMultiLvlLbl val="0"/>
      </c:catAx>
      <c:valAx>
        <c:axId val="1958945696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'Sheet1 (2)'!$F$7:$F$16</c:f>
              <c:numCache>
                <c:formatCode>_-* #,##0.00_-;[Red]_(* \(#,##0.00\);_-* "-"??_-;_-@_-</c:formatCode>
                <c:ptCount val="10"/>
                <c:pt idx="0">
                  <c:v>570</c:v>
                </c:pt>
                <c:pt idx="1">
                  <c:v>570</c:v>
                </c:pt>
                <c:pt idx="2">
                  <c:v>568</c:v>
                </c:pt>
                <c:pt idx="3">
                  <c:v>560</c:v>
                </c:pt>
                <c:pt idx="4">
                  <c:v>542</c:v>
                </c:pt>
                <c:pt idx="5">
                  <c:v>510</c:v>
                </c:pt>
                <c:pt idx="6">
                  <c:v>460</c:v>
                </c:pt>
                <c:pt idx="7">
                  <c:v>388</c:v>
                </c:pt>
                <c:pt idx="8">
                  <c:v>290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8-4F86-AC8D-2AB8AFD65327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'Sheet1 (2)'!$H$7:$H$16</c:f>
              <c:numCache>
                <c:formatCode>General</c:formatCode>
                <c:ptCount val="10"/>
                <c:pt idx="0">
                  <c:v>200</c:v>
                </c:pt>
                <c:pt idx="1">
                  <c:v>200.8</c:v>
                </c:pt>
                <c:pt idx="2">
                  <c:v>207.20000000000002</c:v>
                </c:pt>
                <c:pt idx="3">
                  <c:v>228.8</c:v>
                </c:pt>
                <c:pt idx="4">
                  <c:v>280</c:v>
                </c:pt>
                <c:pt idx="5">
                  <c:v>380</c:v>
                </c:pt>
                <c:pt idx="6">
                  <c:v>552.79999999999995</c:v>
                </c:pt>
                <c:pt idx="7">
                  <c:v>827.2</c:v>
                </c:pt>
                <c:pt idx="8">
                  <c:v>1236.8000000000002</c:v>
                </c:pt>
                <c:pt idx="9">
                  <c:v>1820.0000000000002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8-4F86-AC8D-2AB8AFD653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0131472"/>
        <c:axId val="960129072"/>
      </c:barChart>
      <c:catAx>
        <c:axId val="96013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29072"/>
        <c:crosses val="autoZero"/>
        <c:auto val="1"/>
        <c:lblAlgn val="ctr"/>
        <c:lblOffset val="100"/>
        <c:noMultiLvlLbl val="0"/>
      </c:catAx>
      <c:valAx>
        <c:axId val="960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Cost with Delay or Other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Change in Construction Cost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'Cost Tradeoff 1'!$F$9:$F$18</c:f>
              <c:numCache>
                <c:formatCode>_-* #,##0.00_-;[Red]_(* \(#,##0.00\);_-* "-"??_-;_-@_-</c:formatCode>
                <c:ptCount val="10"/>
                <c:pt idx="0">
                  <c:v>712.5</c:v>
                </c:pt>
                <c:pt idx="1">
                  <c:v>712.5</c:v>
                </c:pt>
                <c:pt idx="2">
                  <c:v>710</c:v>
                </c:pt>
                <c:pt idx="3">
                  <c:v>700</c:v>
                </c:pt>
                <c:pt idx="4">
                  <c:v>677.5</c:v>
                </c:pt>
                <c:pt idx="5">
                  <c:v>637.5</c:v>
                </c:pt>
                <c:pt idx="6">
                  <c:v>575</c:v>
                </c:pt>
                <c:pt idx="7">
                  <c:v>485</c:v>
                </c:pt>
                <c:pt idx="8">
                  <c:v>362.5</c:v>
                </c:pt>
                <c:pt idx="9">
                  <c:v>202.5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A-40F0-8F49-873B612129B8}"/>
            </c:ext>
          </c:extLst>
        </c:ser>
        <c:ser>
          <c:idx val="1"/>
          <c:order val="1"/>
          <c:tx>
            <c:v>Change in Off-taker Cost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'Cost Tradeoff 1'!$H$9:$H$18</c:f>
              <c:numCache>
                <c:formatCode>_-* #,##0.00_-;[Red]_(* \(#,##0.00\);_-* "-"??_-;_-@_-</c:formatCode>
                <c:ptCount val="10"/>
                <c:pt idx="0">
                  <c:v>200</c:v>
                </c:pt>
                <c:pt idx="1">
                  <c:v>200.8</c:v>
                </c:pt>
                <c:pt idx="2">
                  <c:v>207.20000000000002</c:v>
                </c:pt>
                <c:pt idx="3">
                  <c:v>228.8</c:v>
                </c:pt>
                <c:pt idx="4">
                  <c:v>280</c:v>
                </c:pt>
                <c:pt idx="5">
                  <c:v>380</c:v>
                </c:pt>
                <c:pt idx="6">
                  <c:v>552.79999999999995</c:v>
                </c:pt>
                <c:pt idx="7">
                  <c:v>827.2</c:v>
                </c:pt>
                <c:pt idx="8">
                  <c:v>1236.8000000000002</c:v>
                </c:pt>
                <c:pt idx="9">
                  <c:v>1820.0000000000002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A-40F0-8F49-873B6121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31472"/>
        <c:axId val="960129072"/>
      </c:lineChart>
      <c:catAx>
        <c:axId val="96013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29072"/>
        <c:crosses val="autoZero"/>
        <c:auto val="1"/>
        <c:lblAlgn val="ctr"/>
        <c:lblOffset val="100"/>
        <c:noMultiLvlLbl val="0"/>
      </c:catAx>
      <c:valAx>
        <c:axId val="960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'Cost Tradeoff 2'!$J$9:$J$18</c:f>
              <c:numCache>
                <c:formatCode>_(* #,##0.00_);_(* \(#,##0.00\);_(* "-"??_);_(@_)</c:formatCode>
                <c:ptCount val="10"/>
                <c:pt idx="0">
                  <c:v>7126</c:v>
                </c:pt>
                <c:pt idx="1">
                  <c:v>7058</c:v>
                </c:pt>
                <c:pt idx="2">
                  <c:v>6994</c:v>
                </c:pt>
                <c:pt idx="3">
                  <c:v>6942</c:v>
                </c:pt>
                <c:pt idx="4">
                  <c:v>6910</c:v>
                </c:pt>
                <c:pt idx="5">
                  <c:v>6906</c:v>
                </c:pt>
                <c:pt idx="6">
                  <c:v>6938</c:v>
                </c:pt>
                <c:pt idx="7">
                  <c:v>7014</c:v>
                </c:pt>
                <c:pt idx="8">
                  <c:v>7142</c:v>
                </c:pt>
                <c:pt idx="9">
                  <c:v>7330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ED-4222-A865-3BB76DB6F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936096"/>
        <c:axId val="1958945696"/>
      </c:barChart>
      <c:catAx>
        <c:axId val="195893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45696"/>
        <c:crosses val="autoZero"/>
        <c:auto val="1"/>
        <c:lblAlgn val="ctr"/>
        <c:lblOffset val="100"/>
        <c:noMultiLvlLbl val="0"/>
      </c:catAx>
      <c:valAx>
        <c:axId val="1958945696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Change in Cost with Delay or Other Factor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Change in Construction Cost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'Cost Tradeoff 2'!$F$9:$F$18</c:f>
              <c:numCache>
                <c:formatCode>_-* #,##0.00_-;[Red]_(* \(#,##0.00\);_-* "-"??_-;_-@_-</c:formatCode>
                <c:ptCount val="10"/>
                <c:pt idx="0">
                  <c:v>270</c:v>
                </c:pt>
                <c:pt idx="1">
                  <c:v>270</c:v>
                </c:pt>
                <c:pt idx="2">
                  <c:v>264</c:v>
                </c:pt>
                <c:pt idx="3">
                  <c:v>252</c:v>
                </c:pt>
                <c:pt idx="4">
                  <c:v>234</c:v>
                </c:pt>
                <c:pt idx="5">
                  <c:v>210</c:v>
                </c:pt>
                <c:pt idx="6">
                  <c:v>180</c:v>
                </c:pt>
                <c:pt idx="7">
                  <c:v>144</c:v>
                </c:pt>
                <c:pt idx="8">
                  <c:v>102</c:v>
                </c:pt>
                <c:pt idx="9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9-49F6-BCE1-73CC95881052}"/>
            </c:ext>
          </c:extLst>
        </c:ser>
        <c:ser>
          <c:idx val="1"/>
          <c:order val="1"/>
          <c:tx>
            <c:v>Change in Off-taker Cost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'Cost Tradeoff 2'!$H$9:$H$18</c:f>
              <c:numCache>
                <c:formatCode>_-* #,##0.00_-;[Red]_(* \(#,##0.00\);_-* "-"??_-;_-@_-</c:formatCode>
                <c:ptCount val="10"/>
                <c:pt idx="0">
                  <c:v>200</c:v>
                </c:pt>
                <c:pt idx="1">
                  <c:v>202</c:v>
                </c:pt>
                <c:pt idx="2">
                  <c:v>206</c:v>
                </c:pt>
                <c:pt idx="3">
                  <c:v>212</c:v>
                </c:pt>
                <c:pt idx="4">
                  <c:v>220</c:v>
                </c:pt>
                <c:pt idx="5">
                  <c:v>230</c:v>
                </c:pt>
                <c:pt idx="6">
                  <c:v>242</c:v>
                </c:pt>
                <c:pt idx="7">
                  <c:v>256</c:v>
                </c:pt>
                <c:pt idx="8">
                  <c:v>272</c:v>
                </c:pt>
                <c:pt idx="9">
                  <c:v>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9-49F6-BCE1-73CC9588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0131472"/>
        <c:axId val="960129072"/>
      </c:lineChart>
      <c:catAx>
        <c:axId val="96013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29072"/>
        <c:crosses val="autoZero"/>
        <c:auto val="1"/>
        <c:lblAlgn val="ctr"/>
        <c:lblOffset val="100"/>
        <c:noMultiLvlLbl val="0"/>
      </c:catAx>
      <c:valAx>
        <c:axId val="960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Sheet1!$J$6:$J$16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9380.1966299414744</c:v>
                </c:pt>
                <c:pt idx="2">
                  <c:v>9027.9489596061121</c:v>
                </c:pt>
                <c:pt idx="3">
                  <c:v>8687.7012892707498</c:v>
                </c:pt>
                <c:pt idx="4">
                  <c:v>8379.4536189353876</c:v>
                </c:pt>
                <c:pt idx="5">
                  <c:v>8133.3480842237559</c:v>
                </c:pt>
                <c:pt idx="6">
                  <c:v>7988.2233116256575</c:v>
                </c:pt>
                <c:pt idx="7">
                  <c:v>7991.0985390275591</c:v>
                </c:pt>
                <c:pt idx="8">
                  <c:v>8196.8754658669568</c:v>
                </c:pt>
                <c:pt idx="9">
                  <c:v>8668.1370849898485</c:v>
                </c:pt>
                <c:pt idx="10">
                  <c:v>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8-4747-BD43-F7F3BE5E51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936096"/>
        <c:axId val="1958945696"/>
      </c:barChart>
      <c:catAx>
        <c:axId val="195893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45696"/>
        <c:crosses val="autoZero"/>
        <c:auto val="1"/>
        <c:lblAlgn val="ctr"/>
        <c:lblOffset val="100"/>
        <c:noMultiLvlLbl val="0"/>
      </c:catAx>
      <c:valAx>
        <c:axId val="1958945696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Sheet1!$F$7:$F$16</c:f>
              <c:numCache>
                <c:formatCode>_-* #,##0.00_-;[Red]_(* \(#,##0.00\);_-* "-"??_-;_-@_-</c:formatCode>
                <c:ptCount val="10"/>
                <c:pt idx="0">
                  <c:v>555.24767033536239</c:v>
                </c:pt>
                <c:pt idx="1">
                  <c:v>555.24767033536239</c:v>
                </c:pt>
                <c:pt idx="2">
                  <c:v>550.24767033536239</c:v>
                </c:pt>
                <c:pt idx="3">
                  <c:v>536.10553471163144</c:v>
                </c:pt>
                <c:pt idx="4">
                  <c:v>510.12477259809828</c:v>
                </c:pt>
                <c:pt idx="5">
                  <c:v>470.12477259809828</c:v>
                </c:pt>
                <c:pt idx="6">
                  <c:v>414.22307316060352</c:v>
                </c:pt>
                <c:pt idx="7">
                  <c:v>340.73838087710817</c:v>
                </c:pt>
                <c:pt idx="8">
                  <c:v>248.13708498984755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C-4311-8715-8E22D4928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548800"/>
        <c:axId val="954549280"/>
      </c:barChart>
      <c:catAx>
        <c:axId val="954548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49280"/>
        <c:crosses val="autoZero"/>
        <c:auto val="1"/>
        <c:lblAlgn val="ctr"/>
        <c:lblOffset val="100"/>
        <c:noMultiLvlLbl val="0"/>
      </c:catAx>
      <c:valAx>
        <c:axId val="95454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4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Sheet1!$F$7:$F$16</c:f>
              <c:numCache>
                <c:formatCode>_-* #,##0.00_-;[Red]_(* \(#,##0.00\);_-* "-"??_-;_-@_-</c:formatCode>
                <c:ptCount val="10"/>
                <c:pt idx="0">
                  <c:v>555.24767033536239</c:v>
                </c:pt>
                <c:pt idx="1">
                  <c:v>555.24767033536239</c:v>
                </c:pt>
                <c:pt idx="2">
                  <c:v>550.24767033536239</c:v>
                </c:pt>
                <c:pt idx="3">
                  <c:v>536.10553471163144</c:v>
                </c:pt>
                <c:pt idx="4">
                  <c:v>510.12477259809828</c:v>
                </c:pt>
                <c:pt idx="5">
                  <c:v>470.12477259809828</c:v>
                </c:pt>
                <c:pt idx="6">
                  <c:v>414.22307316060352</c:v>
                </c:pt>
                <c:pt idx="7">
                  <c:v>340.73838087710817</c:v>
                </c:pt>
                <c:pt idx="8">
                  <c:v>248.13708498984755</c:v>
                </c:pt>
                <c:pt idx="9">
                  <c:v>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27-48A3-A6B2-AE88D4E3F7D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Sheet1!$H$7:$H$16</c:f>
              <c:numCache>
                <c:formatCode>General</c:formatCode>
                <c:ptCount val="10"/>
                <c:pt idx="0">
                  <c:v>200</c:v>
                </c:pt>
                <c:pt idx="1">
                  <c:v>203</c:v>
                </c:pt>
                <c:pt idx="2">
                  <c:v>215</c:v>
                </c:pt>
                <c:pt idx="3">
                  <c:v>242</c:v>
                </c:pt>
                <c:pt idx="4">
                  <c:v>290</c:v>
                </c:pt>
                <c:pt idx="5">
                  <c:v>365</c:v>
                </c:pt>
                <c:pt idx="6">
                  <c:v>473</c:v>
                </c:pt>
                <c:pt idx="7">
                  <c:v>620</c:v>
                </c:pt>
                <c:pt idx="8">
                  <c:v>812</c:v>
                </c:pt>
                <c:pt idx="9">
                  <c:v>1055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27-48A3-A6B2-AE88D4E3F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0131472"/>
        <c:axId val="960129072"/>
      </c:barChart>
      <c:catAx>
        <c:axId val="96013147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29072"/>
        <c:crosses val="autoZero"/>
        <c:auto val="1"/>
        <c:lblAlgn val="ctr"/>
        <c:lblOffset val="100"/>
        <c:noMultiLvlLbl val="0"/>
      </c:catAx>
      <c:valAx>
        <c:axId val="96012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013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'Sheet1 (2)'!$J$6:$J$16</c:f>
              <c:numCache>
                <c:formatCode>_(* #,##0.00_);_(* \(#,##0.00\);_(* "-"??_);_(@_)</c:formatCode>
                <c:ptCount val="11"/>
                <c:pt idx="0">
                  <c:v>0</c:v>
                </c:pt>
                <c:pt idx="1">
                  <c:v>9658</c:v>
                </c:pt>
                <c:pt idx="2">
                  <c:v>9288.7999999999993</c:v>
                </c:pt>
                <c:pt idx="3">
                  <c:v>8926</c:v>
                </c:pt>
                <c:pt idx="4">
                  <c:v>8586.7999999999993</c:v>
                </c:pt>
                <c:pt idx="5">
                  <c:v>8306.7999999999993</c:v>
                </c:pt>
                <c:pt idx="6">
                  <c:v>8144.8</c:v>
                </c:pt>
                <c:pt idx="7">
                  <c:v>8187.6</c:v>
                </c:pt>
                <c:pt idx="8">
                  <c:v>8554.7999999999993</c:v>
                </c:pt>
                <c:pt idx="9">
                  <c:v>9403.6</c:v>
                </c:pt>
                <c:pt idx="10">
                  <c:v>10933.6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5-4B7C-B29B-9800C8D1D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936096"/>
        <c:axId val="1958945696"/>
      </c:barChart>
      <c:catAx>
        <c:axId val="19589360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45696"/>
        <c:crosses val="autoZero"/>
        <c:auto val="1"/>
        <c:lblAlgn val="ctr"/>
        <c:lblOffset val="100"/>
        <c:noMultiLvlLbl val="0"/>
      </c:catAx>
      <c:valAx>
        <c:axId val="1958945696"/>
        <c:scaling>
          <c:orientation val="minMax"/>
          <c:min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8936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'Sheet1 (2)'!$F$7:$F$16</c:f>
              <c:numCache>
                <c:formatCode>_-* #,##0.00_-;[Red]_(* \(#,##0.00\);_-* "-"??_-;_-@_-</c:formatCode>
                <c:ptCount val="10"/>
                <c:pt idx="0">
                  <c:v>570</c:v>
                </c:pt>
                <c:pt idx="1">
                  <c:v>570</c:v>
                </c:pt>
                <c:pt idx="2">
                  <c:v>568</c:v>
                </c:pt>
                <c:pt idx="3">
                  <c:v>560</c:v>
                </c:pt>
                <c:pt idx="4">
                  <c:v>542</c:v>
                </c:pt>
                <c:pt idx="5">
                  <c:v>510</c:v>
                </c:pt>
                <c:pt idx="6">
                  <c:v>460</c:v>
                </c:pt>
                <c:pt idx="7">
                  <c:v>388</c:v>
                </c:pt>
                <c:pt idx="8">
                  <c:v>290</c:v>
                </c:pt>
                <c:pt idx="9">
                  <c:v>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1-4D24-A8E1-CF61869FB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54548800"/>
        <c:axId val="954549280"/>
      </c:barChart>
      <c:catAx>
        <c:axId val="9545488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49280"/>
        <c:crosses val="autoZero"/>
        <c:auto val="1"/>
        <c:lblAlgn val="ctr"/>
        <c:lblOffset val="100"/>
        <c:noMultiLvlLbl val="0"/>
      </c:catAx>
      <c:valAx>
        <c:axId val="95454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_-;[Red]_(* \(#,##0.00\)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454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479425</xdr:colOff>
      <xdr:row>1</xdr:row>
      <xdr:rowOff>88900</xdr:rowOff>
    </xdr:from>
    <xdr:to>
      <xdr:col>19</xdr:col>
      <xdr:colOff>174625</xdr:colOff>
      <xdr:row>13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1274C5-DF0F-4668-B442-80A3437E5C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434975</xdr:colOff>
      <xdr:row>13</xdr:row>
      <xdr:rowOff>171450</xdr:rowOff>
    </xdr:from>
    <xdr:to>
      <xdr:col>19</xdr:col>
      <xdr:colOff>130175</xdr:colOff>
      <xdr:row>28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6B2427-65EF-42FB-8C1D-CE33E8035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479425</xdr:colOff>
      <xdr:row>1</xdr:row>
      <xdr:rowOff>88900</xdr:rowOff>
    </xdr:from>
    <xdr:to>
      <xdr:col>19</xdr:col>
      <xdr:colOff>174625</xdr:colOff>
      <xdr:row>13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CFEE75-0A47-4002-8B38-88D904136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434975</xdr:colOff>
      <xdr:row>13</xdr:row>
      <xdr:rowOff>171450</xdr:rowOff>
    </xdr:from>
    <xdr:to>
      <xdr:col>19</xdr:col>
      <xdr:colOff>130175</xdr:colOff>
      <xdr:row>28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EE2CB5-5D3C-4E41-B08B-D4E9B4806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4</xdr:row>
      <xdr:rowOff>69850</xdr:rowOff>
    </xdr:from>
    <xdr:to>
      <xdr:col>19</xdr:col>
      <xdr:colOff>390525</xdr:colOff>
      <xdr:row>19</xdr:row>
      <xdr:rowOff>50800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D49999-9789-0A05-1350-47D9E25FE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34925</xdr:colOff>
      <xdr:row>20</xdr:row>
      <xdr:rowOff>44450</xdr:rowOff>
    </xdr:from>
    <xdr:to>
      <xdr:col>17</xdr:col>
      <xdr:colOff>339725</xdr:colOff>
      <xdr:row>35</xdr:row>
      <xdr:rowOff>25400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D9F4A4-A93F-7475-37CB-93F24EED1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568325</xdr:colOff>
      <xdr:row>20</xdr:row>
      <xdr:rowOff>44450</xdr:rowOff>
    </xdr:from>
    <xdr:to>
      <xdr:col>25</xdr:col>
      <xdr:colOff>263525</xdr:colOff>
      <xdr:row>35</xdr:row>
      <xdr:rowOff>25400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E3BBCA78-DD95-EC7E-844E-74338A62E3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4</xdr:row>
      <xdr:rowOff>69850</xdr:rowOff>
    </xdr:from>
    <xdr:to>
      <xdr:col>19</xdr:col>
      <xdr:colOff>390525</xdr:colOff>
      <xdr:row>19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FD4590-66DA-402E-B3C9-A57B5D986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34925</xdr:colOff>
      <xdr:row>20</xdr:row>
      <xdr:rowOff>44450</xdr:rowOff>
    </xdr:from>
    <xdr:to>
      <xdr:col>17</xdr:col>
      <xdr:colOff>339725</xdr:colOff>
      <xdr:row>35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DED98BA-CB3A-4909-BDB1-066FAC8A9B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568325</xdr:colOff>
      <xdr:row>20</xdr:row>
      <xdr:rowOff>44450</xdr:rowOff>
    </xdr:from>
    <xdr:to>
      <xdr:col>25</xdr:col>
      <xdr:colOff>263525</xdr:colOff>
      <xdr:row>35</xdr:row>
      <xdr:rowOff>25400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494DDC5-305B-409E-88A5-241C42E754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744D8-413F-4F80-99CA-A86040307DB7}">
  <dimension ref="C2:K30"/>
  <sheetViews>
    <sheetView tabSelected="1" zoomScale="90" zoomScaleNormal="90" workbookViewId="0">
      <selection activeCell="F1" sqref="F1"/>
    </sheetView>
  </sheetViews>
  <sheetFormatPr defaultRowHeight="14.5" x14ac:dyDescent="0.35"/>
  <cols>
    <col min="6" max="6" width="12.1796875" customWidth="1"/>
    <col min="7" max="7" width="11.1796875" customWidth="1"/>
    <col min="8" max="8" width="12.26953125" customWidth="1"/>
    <col min="9" max="9" width="11.90625" customWidth="1"/>
    <col min="10" max="10" width="10.90625" customWidth="1"/>
    <col min="11" max="11" width="11.81640625" customWidth="1"/>
  </cols>
  <sheetData>
    <row r="2" spans="3:11" x14ac:dyDescent="0.35">
      <c r="C2" t="s">
        <v>2</v>
      </c>
    </row>
    <row r="3" spans="3:11" x14ac:dyDescent="0.35">
      <c r="F3" t="s">
        <v>17</v>
      </c>
      <c r="H3" t="s">
        <v>19</v>
      </c>
    </row>
    <row r="4" spans="3:11" ht="58" x14ac:dyDescent="0.35">
      <c r="C4" t="s">
        <v>0</v>
      </c>
      <c r="D4" t="s">
        <v>1</v>
      </c>
      <c r="F4" s="5" t="s">
        <v>15</v>
      </c>
      <c r="G4" s="5" t="s">
        <v>14</v>
      </c>
      <c r="H4" s="5" t="s">
        <v>18</v>
      </c>
      <c r="I4" s="5" t="s">
        <v>16</v>
      </c>
      <c r="J4" s="5" t="s">
        <v>20</v>
      </c>
      <c r="K4" s="5" t="s">
        <v>21</v>
      </c>
    </row>
    <row r="5" spans="3:11" x14ac:dyDescent="0.35">
      <c r="E5" t="s">
        <v>12</v>
      </c>
      <c r="F5">
        <v>2.5</v>
      </c>
      <c r="H5">
        <v>0.8</v>
      </c>
    </row>
    <row r="6" spans="3:11" x14ac:dyDescent="0.35">
      <c r="E6" t="s">
        <v>13</v>
      </c>
      <c r="F6">
        <v>2</v>
      </c>
      <c r="H6">
        <v>3</v>
      </c>
    </row>
    <row r="8" spans="3:11" x14ac:dyDescent="0.35">
      <c r="C8" s="1">
        <v>46023</v>
      </c>
      <c r="D8" t="b">
        <v>0</v>
      </c>
      <c r="E8">
        <f>E7+D8</f>
        <v>0</v>
      </c>
      <c r="F8" s="2"/>
      <c r="G8" s="2">
        <f t="shared" ref="G8:G16" si="0">G9+F8</f>
        <v>10572.5</v>
      </c>
      <c r="H8" s="2">
        <v>0</v>
      </c>
      <c r="I8">
        <f>H8+I7</f>
        <v>0</v>
      </c>
      <c r="J8" s="3">
        <f>I8+F8</f>
        <v>0</v>
      </c>
    </row>
    <row r="9" spans="3:11" x14ac:dyDescent="0.35">
      <c r="C9" s="1">
        <f>EDATE(C8,1)</f>
        <v>46054</v>
      </c>
      <c r="D9" t="b">
        <v>0</v>
      </c>
      <c r="E9">
        <f t="shared" ref="E9:E18" si="1">E8+D9</f>
        <v>0</v>
      </c>
      <c r="F9" s="2">
        <f>F10+((E9)^$F$6)*$F$5</f>
        <v>712.5</v>
      </c>
      <c r="G9" s="2">
        <f t="shared" si="0"/>
        <v>10572.5</v>
      </c>
      <c r="H9" s="2">
        <v>200</v>
      </c>
      <c r="I9">
        <f t="shared" ref="I9:I18" si="2">H9+I8</f>
        <v>200</v>
      </c>
      <c r="J9" s="3">
        <f t="shared" ref="J9:J18" si="3">G9+I9</f>
        <v>10772.5</v>
      </c>
    </row>
    <row r="10" spans="3:11" x14ac:dyDescent="0.35">
      <c r="C10" s="1">
        <f t="shared" ref="C10:C18" si="4">EDATE(C9,1)</f>
        <v>46082</v>
      </c>
      <c r="D10" t="b">
        <v>1</v>
      </c>
      <c r="E10">
        <f t="shared" si="1"/>
        <v>1</v>
      </c>
      <c r="F10" s="2">
        <f>F11+((E10)^$F$6)*$F$5</f>
        <v>712.5</v>
      </c>
      <c r="G10" s="2">
        <f t="shared" si="0"/>
        <v>9860</v>
      </c>
      <c r="H10" s="2">
        <f>H9+(E10^$H$6)*$H$5</f>
        <v>200.8</v>
      </c>
      <c r="I10">
        <f t="shared" si="2"/>
        <v>400.8</v>
      </c>
      <c r="J10" s="3">
        <f t="shared" si="3"/>
        <v>10260.799999999999</v>
      </c>
      <c r="K10" s="3">
        <f>J10-J9</f>
        <v>-511.70000000000073</v>
      </c>
    </row>
    <row r="11" spans="3:11" x14ac:dyDescent="0.35">
      <c r="C11" s="1">
        <f t="shared" si="4"/>
        <v>46113</v>
      </c>
      <c r="D11" t="b">
        <v>1</v>
      </c>
      <c r="E11">
        <f t="shared" si="1"/>
        <v>2</v>
      </c>
      <c r="F11" s="2">
        <f>F12+((E11)^$F$6)*$F$5</f>
        <v>710</v>
      </c>
      <c r="G11" s="2">
        <f t="shared" si="0"/>
        <v>9147.5</v>
      </c>
      <c r="H11" s="2">
        <f t="shared" ref="H11:H18" si="5">H10+(E11^$H$6)*$H$5</f>
        <v>207.20000000000002</v>
      </c>
      <c r="I11">
        <f t="shared" si="2"/>
        <v>608</v>
      </c>
      <c r="J11" s="3">
        <f t="shared" si="3"/>
        <v>9755.5</v>
      </c>
      <c r="K11" s="3">
        <f t="shared" ref="K11:K18" si="6">J11-J10</f>
        <v>-505.29999999999927</v>
      </c>
    </row>
    <row r="12" spans="3:11" x14ac:dyDescent="0.35">
      <c r="C12" s="1">
        <f t="shared" si="4"/>
        <v>46143</v>
      </c>
      <c r="D12" t="b">
        <v>1</v>
      </c>
      <c r="E12">
        <f t="shared" si="1"/>
        <v>3</v>
      </c>
      <c r="F12" s="2">
        <f>F13+((E12)^$F$6)*$F$5</f>
        <v>700</v>
      </c>
      <c r="G12" s="2">
        <f t="shared" si="0"/>
        <v>8437.5</v>
      </c>
      <c r="H12" s="2">
        <f t="shared" si="5"/>
        <v>228.8</v>
      </c>
      <c r="I12">
        <f t="shared" si="2"/>
        <v>836.8</v>
      </c>
      <c r="J12" s="3">
        <f t="shared" si="3"/>
        <v>9274.2999999999993</v>
      </c>
      <c r="K12" s="3">
        <f t="shared" si="6"/>
        <v>-481.20000000000073</v>
      </c>
    </row>
    <row r="13" spans="3:11" x14ac:dyDescent="0.35">
      <c r="C13" s="1">
        <f t="shared" si="4"/>
        <v>46174</v>
      </c>
      <c r="D13" t="b">
        <v>1</v>
      </c>
      <c r="E13">
        <f t="shared" si="1"/>
        <v>4</v>
      </c>
      <c r="F13" s="2">
        <f>F14+((E13)^$F$6)*$F$5</f>
        <v>677.5</v>
      </c>
      <c r="G13" s="2">
        <f t="shared" si="0"/>
        <v>7737.5</v>
      </c>
      <c r="H13" s="2">
        <f t="shared" si="5"/>
        <v>280</v>
      </c>
      <c r="I13">
        <f t="shared" si="2"/>
        <v>1116.8</v>
      </c>
      <c r="J13" s="3">
        <f t="shared" si="3"/>
        <v>8854.2999999999993</v>
      </c>
      <c r="K13" s="3">
        <f t="shared" si="6"/>
        <v>-420</v>
      </c>
    </row>
    <row r="14" spans="3:11" x14ac:dyDescent="0.35">
      <c r="C14" s="1">
        <f t="shared" si="4"/>
        <v>46204</v>
      </c>
      <c r="D14" t="b">
        <v>1</v>
      </c>
      <c r="E14">
        <f t="shared" si="1"/>
        <v>5</v>
      </c>
      <c r="F14" s="2">
        <f>F15+((E14)^$F$6)*$F$5</f>
        <v>637.5</v>
      </c>
      <c r="G14" s="2">
        <f t="shared" si="0"/>
        <v>7060</v>
      </c>
      <c r="H14" s="2">
        <f t="shared" si="5"/>
        <v>380</v>
      </c>
      <c r="I14">
        <f t="shared" si="2"/>
        <v>1496.8</v>
      </c>
      <c r="J14" s="3">
        <f t="shared" si="3"/>
        <v>8556.7999999999993</v>
      </c>
      <c r="K14" s="3">
        <f t="shared" si="6"/>
        <v>-297.5</v>
      </c>
    </row>
    <row r="15" spans="3:11" x14ac:dyDescent="0.35">
      <c r="C15" s="1">
        <f t="shared" si="4"/>
        <v>46235</v>
      </c>
      <c r="D15" t="b">
        <v>1</v>
      </c>
      <c r="E15">
        <f t="shared" si="1"/>
        <v>6</v>
      </c>
      <c r="F15" s="2">
        <f>F16+((E15)^$F$6)*$F$5</f>
        <v>575</v>
      </c>
      <c r="G15" s="2">
        <f t="shared" si="0"/>
        <v>6422.5</v>
      </c>
      <c r="H15" s="2">
        <f t="shared" si="5"/>
        <v>552.79999999999995</v>
      </c>
      <c r="I15">
        <f t="shared" si="2"/>
        <v>2049.6</v>
      </c>
      <c r="J15" s="3">
        <f t="shared" si="3"/>
        <v>8472.1</v>
      </c>
      <c r="K15" s="3">
        <f t="shared" si="6"/>
        <v>-84.699999999998909</v>
      </c>
    </row>
    <row r="16" spans="3:11" x14ac:dyDescent="0.35">
      <c r="C16" s="1">
        <f t="shared" si="4"/>
        <v>46266</v>
      </c>
      <c r="D16" t="b">
        <v>1</v>
      </c>
      <c r="E16">
        <f t="shared" si="1"/>
        <v>7</v>
      </c>
      <c r="F16" s="2">
        <f>F17+((E16)^$F$6)*$F$5</f>
        <v>485</v>
      </c>
      <c r="G16" s="2">
        <f t="shared" si="0"/>
        <v>5847.5</v>
      </c>
      <c r="H16" s="2">
        <f t="shared" si="5"/>
        <v>827.2</v>
      </c>
      <c r="I16">
        <f t="shared" si="2"/>
        <v>2876.8</v>
      </c>
      <c r="J16" s="3">
        <f t="shared" si="3"/>
        <v>8724.2999999999993</v>
      </c>
      <c r="K16" s="3">
        <f t="shared" si="6"/>
        <v>252.19999999999891</v>
      </c>
    </row>
    <row r="17" spans="3:11" x14ac:dyDescent="0.35">
      <c r="C17" s="1">
        <f t="shared" si="4"/>
        <v>46296</v>
      </c>
      <c r="D17" t="b">
        <v>1</v>
      </c>
      <c r="E17">
        <f t="shared" si="1"/>
        <v>8</v>
      </c>
      <c r="F17" s="2">
        <f>F18+((E17)^$F$6)*$F$5</f>
        <v>362.5</v>
      </c>
      <c r="G17" s="2">
        <f>G18+F17</f>
        <v>5362.5</v>
      </c>
      <c r="H17" s="2">
        <f t="shared" si="5"/>
        <v>1236.8000000000002</v>
      </c>
      <c r="I17">
        <f t="shared" si="2"/>
        <v>4113.6000000000004</v>
      </c>
      <c r="J17" s="3">
        <f t="shared" si="3"/>
        <v>9476.1</v>
      </c>
      <c r="K17" s="3">
        <f t="shared" si="6"/>
        <v>751.80000000000109</v>
      </c>
    </row>
    <row r="18" spans="3:11" x14ac:dyDescent="0.35">
      <c r="C18" s="1">
        <f t="shared" si="4"/>
        <v>46327</v>
      </c>
      <c r="D18" t="b">
        <v>1</v>
      </c>
      <c r="E18">
        <f t="shared" si="1"/>
        <v>9</v>
      </c>
      <c r="F18" s="2">
        <f>F19+((E18)^$F$6)*$F$5</f>
        <v>202.5</v>
      </c>
      <c r="G18" s="2">
        <v>5000</v>
      </c>
      <c r="H18" s="2">
        <f t="shared" si="5"/>
        <v>1820.0000000000002</v>
      </c>
      <c r="I18">
        <f t="shared" si="2"/>
        <v>5933.6</v>
      </c>
      <c r="J18" s="3">
        <f t="shared" si="3"/>
        <v>10933.6</v>
      </c>
      <c r="K18" s="3">
        <f t="shared" si="6"/>
        <v>1457.5</v>
      </c>
    </row>
    <row r="22" spans="3:11" x14ac:dyDescent="0.35">
      <c r="F22" s="2"/>
      <c r="G22" s="3"/>
      <c r="I22" s="4"/>
    </row>
    <row r="23" spans="3:11" x14ac:dyDescent="0.35">
      <c r="F23" s="2"/>
      <c r="G23" s="3"/>
      <c r="I23" s="4"/>
    </row>
    <row r="24" spans="3:11" x14ac:dyDescent="0.35">
      <c r="F24" s="2"/>
      <c r="G24" s="3"/>
      <c r="I24" s="4"/>
    </row>
    <row r="25" spans="3:11" x14ac:dyDescent="0.35">
      <c r="F25" s="2"/>
      <c r="G25" s="3"/>
      <c r="I25" s="4"/>
    </row>
    <row r="26" spans="3:11" x14ac:dyDescent="0.35">
      <c r="F26" s="2"/>
      <c r="G26" s="3"/>
      <c r="I26" s="4"/>
    </row>
    <row r="27" spans="3:11" x14ac:dyDescent="0.35">
      <c r="F27" s="2"/>
      <c r="G27" s="3"/>
      <c r="I27" s="4"/>
    </row>
    <row r="28" spans="3:11" x14ac:dyDescent="0.35">
      <c r="F28" s="2"/>
      <c r="G28" s="3"/>
      <c r="I28" s="4"/>
    </row>
    <row r="29" spans="3:11" x14ac:dyDescent="0.35">
      <c r="F29" s="2"/>
      <c r="G29" s="3"/>
      <c r="I29" s="4"/>
    </row>
    <row r="30" spans="3:11" x14ac:dyDescent="0.35">
      <c r="F30" s="2"/>
      <c r="G30" s="3"/>
      <c r="I30" s="4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ACD72-AA31-4255-A339-5AA9144D2109}">
  <dimension ref="C2:K30"/>
  <sheetViews>
    <sheetView topLeftCell="E1" workbookViewId="0">
      <selection activeCell="G20" sqref="G20"/>
    </sheetView>
  </sheetViews>
  <sheetFormatPr defaultRowHeight="14.5" x14ac:dyDescent="0.35"/>
  <cols>
    <col min="6" max="6" width="12.1796875" customWidth="1"/>
    <col min="7" max="7" width="11.1796875" customWidth="1"/>
    <col min="8" max="8" width="12.26953125" customWidth="1"/>
    <col min="9" max="9" width="11.90625" customWidth="1"/>
    <col min="10" max="10" width="10.90625" customWidth="1"/>
    <col min="11" max="11" width="11.81640625" customWidth="1"/>
  </cols>
  <sheetData>
    <row r="2" spans="3:11" x14ac:dyDescent="0.35">
      <c r="C2" t="s">
        <v>2</v>
      </c>
    </row>
    <row r="3" spans="3:11" x14ac:dyDescent="0.35">
      <c r="F3" t="s">
        <v>17</v>
      </c>
      <c r="H3" t="s">
        <v>19</v>
      </c>
    </row>
    <row r="4" spans="3:11" ht="58" x14ac:dyDescent="0.35">
      <c r="C4" t="s">
        <v>0</v>
      </c>
      <c r="D4" t="s">
        <v>1</v>
      </c>
      <c r="F4" s="5" t="s">
        <v>15</v>
      </c>
      <c r="G4" s="5" t="s">
        <v>14</v>
      </c>
      <c r="H4" s="5" t="s">
        <v>18</v>
      </c>
      <c r="I4" s="5" t="s">
        <v>16</v>
      </c>
      <c r="J4" s="5" t="s">
        <v>20</v>
      </c>
      <c r="K4" s="5" t="s">
        <v>21</v>
      </c>
    </row>
    <row r="5" spans="3:11" x14ac:dyDescent="0.35">
      <c r="E5" t="s">
        <v>12</v>
      </c>
      <c r="F5">
        <v>6</v>
      </c>
      <c r="H5">
        <v>2</v>
      </c>
    </row>
    <row r="6" spans="3:11" x14ac:dyDescent="0.35">
      <c r="E6" t="s">
        <v>13</v>
      </c>
      <c r="F6">
        <v>1</v>
      </c>
      <c r="H6">
        <v>1</v>
      </c>
    </row>
    <row r="8" spans="3:11" x14ac:dyDescent="0.35">
      <c r="C8" s="1">
        <v>46023</v>
      </c>
      <c r="D8" t="b">
        <v>0</v>
      </c>
      <c r="E8">
        <f>E7+D8</f>
        <v>0</v>
      </c>
      <c r="F8" s="2"/>
      <c r="G8" s="2">
        <f t="shared" ref="G8:G16" si="0">G9+F8</f>
        <v>6926</v>
      </c>
      <c r="H8" s="2">
        <v>0</v>
      </c>
      <c r="I8">
        <f>H8+I7</f>
        <v>0</v>
      </c>
      <c r="J8" s="3">
        <f>I8+F8</f>
        <v>0</v>
      </c>
    </row>
    <row r="9" spans="3:11" x14ac:dyDescent="0.35">
      <c r="C9" s="1">
        <f>EDATE(C8,1)</f>
        <v>46054</v>
      </c>
      <c r="D9" t="b">
        <v>0</v>
      </c>
      <c r="E9">
        <f t="shared" ref="E9:E18" si="1">E8+D9</f>
        <v>0</v>
      </c>
      <c r="F9" s="2">
        <f>F10+((E9)^$F$6)*$F$5</f>
        <v>270</v>
      </c>
      <c r="G9" s="2">
        <f t="shared" si="0"/>
        <v>6926</v>
      </c>
      <c r="H9" s="2">
        <v>200</v>
      </c>
      <c r="I9">
        <f t="shared" ref="I9:I18" si="2">H9+I8</f>
        <v>200</v>
      </c>
      <c r="J9" s="3">
        <f t="shared" ref="J9:J18" si="3">G9+I9</f>
        <v>7126</v>
      </c>
    </row>
    <row r="10" spans="3:11" x14ac:dyDescent="0.35">
      <c r="C10" s="1">
        <f t="shared" ref="C10:C18" si="4">EDATE(C9,1)</f>
        <v>46082</v>
      </c>
      <c r="D10" t="b">
        <v>1</v>
      </c>
      <c r="E10">
        <f t="shared" si="1"/>
        <v>1</v>
      </c>
      <c r="F10" s="2">
        <f>F11+((E10)^$F$6)*$F$5</f>
        <v>270</v>
      </c>
      <c r="G10" s="2">
        <f t="shared" si="0"/>
        <v>6656</v>
      </c>
      <c r="H10" s="2">
        <f>H9+(E10^$H$6)*$H$5</f>
        <v>202</v>
      </c>
      <c r="I10">
        <f t="shared" si="2"/>
        <v>402</v>
      </c>
      <c r="J10" s="3">
        <f t="shared" si="3"/>
        <v>7058</v>
      </c>
      <c r="K10" s="3">
        <f>J10-J9</f>
        <v>-68</v>
      </c>
    </row>
    <row r="11" spans="3:11" x14ac:dyDescent="0.35">
      <c r="C11" s="1">
        <f t="shared" si="4"/>
        <v>46113</v>
      </c>
      <c r="D11" t="b">
        <v>1</v>
      </c>
      <c r="E11">
        <f t="shared" si="1"/>
        <v>2</v>
      </c>
      <c r="F11" s="2">
        <f>F12+((E11)^$F$6)*$F$5</f>
        <v>264</v>
      </c>
      <c r="G11" s="2">
        <f t="shared" si="0"/>
        <v>6386</v>
      </c>
      <c r="H11" s="2">
        <f t="shared" ref="H11:H18" si="5">H10+(E11^$H$6)*$H$5</f>
        <v>206</v>
      </c>
      <c r="I11">
        <f t="shared" si="2"/>
        <v>608</v>
      </c>
      <c r="J11" s="3">
        <f t="shared" si="3"/>
        <v>6994</v>
      </c>
      <c r="K11" s="3">
        <f t="shared" ref="K11:K18" si="6">J11-J10</f>
        <v>-64</v>
      </c>
    </row>
    <row r="12" spans="3:11" x14ac:dyDescent="0.35">
      <c r="C12" s="1">
        <f t="shared" si="4"/>
        <v>46143</v>
      </c>
      <c r="D12" t="b">
        <v>1</v>
      </c>
      <c r="E12">
        <f t="shared" si="1"/>
        <v>3</v>
      </c>
      <c r="F12" s="2">
        <f>F13+((E12)^$F$6)*$F$5</f>
        <v>252</v>
      </c>
      <c r="G12" s="2">
        <f t="shared" si="0"/>
        <v>6122</v>
      </c>
      <c r="H12" s="2">
        <f t="shared" si="5"/>
        <v>212</v>
      </c>
      <c r="I12">
        <f t="shared" si="2"/>
        <v>820</v>
      </c>
      <c r="J12" s="3">
        <f t="shared" si="3"/>
        <v>6942</v>
      </c>
      <c r="K12" s="3">
        <f t="shared" si="6"/>
        <v>-52</v>
      </c>
    </row>
    <row r="13" spans="3:11" x14ac:dyDescent="0.35">
      <c r="C13" s="1">
        <f t="shared" si="4"/>
        <v>46174</v>
      </c>
      <c r="D13" t="b">
        <v>1</v>
      </c>
      <c r="E13">
        <f t="shared" si="1"/>
        <v>4</v>
      </c>
      <c r="F13" s="2">
        <f>F14+((E13)^$F$6)*$F$5</f>
        <v>234</v>
      </c>
      <c r="G13" s="2">
        <f t="shared" si="0"/>
        <v>5870</v>
      </c>
      <c r="H13" s="2">
        <f t="shared" si="5"/>
        <v>220</v>
      </c>
      <c r="I13">
        <f t="shared" si="2"/>
        <v>1040</v>
      </c>
      <c r="J13" s="3">
        <f t="shared" si="3"/>
        <v>6910</v>
      </c>
      <c r="K13" s="3">
        <f t="shared" si="6"/>
        <v>-32</v>
      </c>
    </row>
    <row r="14" spans="3:11" x14ac:dyDescent="0.35">
      <c r="C14" s="1">
        <f t="shared" si="4"/>
        <v>46204</v>
      </c>
      <c r="D14" t="b">
        <v>1</v>
      </c>
      <c r="E14">
        <f t="shared" si="1"/>
        <v>5</v>
      </c>
      <c r="F14" s="2">
        <f>F15+((E14)^$F$6)*$F$5</f>
        <v>210</v>
      </c>
      <c r="G14" s="2">
        <f t="shared" si="0"/>
        <v>5636</v>
      </c>
      <c r="H14" s="2">
        <f t="shared" si="5"/>
        <v>230</v>
      </c>
      <c r="I14">
        <f t="shared" si="2"/>
        <v>1270</v>
      </c>
      <c r="J14" s="3">
        <f t="shared" si="3"/>
        <v>6906</v>
      </c>
      <c r="K14" s="3">
        <f t="shared" si="6"/>
        <v>-4</v>
      </c>
    </row>
    <row r="15" spans="3:11" x14ac:dyDescent="0.35">
      <c r="C15" s="1">
        <f t="shared" si="4"/>
        <v>46235</v>
      </c>
      <c r="D15" t="b">
        <v>1</v>
      </c>
      <c r="E15">
        <f t="shared" si="1"/>
        <v>6</v>
      </c>
      <c r="F15" s="2">
        <f>F16+((E15)^$F$6)*$F$5</f>
        <v>180</v>
      </c>
      <c r="G15" s="2">
        <f t="shared" si="0"/>
        <v>5426</v>
      </c>
      <c r="H15" s="2">
        <f t="shared" si="5"/>
        <v>242</v>
      </c>
      <c r="I15">
        <f t="shared" si="2"/>
        <v>1512</v>
      </c>
      <c r="J15" s="3">
        <f t="shared" si="3"/>
        <v>6938</v>
      </c>
      <c r="K15" s="3">
        <f t="shared" si="6"/>
        <v>32</v>
      </c>
    </row>
    <row r="16" spans="3:11" x14ac:dyDescent="0.35">
      <c r="C16" s="1">
        <f t="shared" si="4"/>
        <v>46266</v>
      </c>
      <c r="D16" t="b">
        <v>1</v>
      </c>
      <c r="E16">
        <f t="shared" si="1"/>
        <v>7</v>
      </c>
      <c r="F16" s="2">
        <f>F17+((E16)^$F$6)*$F$5</f>
        <v>144</v>
      </c>
      <c r="G16" s="2">
        <f t="shared" si="0"/>
        <v>5246</v>
      </c>
      <c r="H16" s="2">
        <f t="shared" si="5"/>
        <v>256</v>
      </c>
      <c r="I16">
        <f t="shared" si="2"/>
        <v>1768</v>
      </c>
      <c r="J16" s="3">
        <f t="shared" si="3"/>
        <v>7014</v>
      </c>
      <c r="K16" s="3">
        <f t="shared" si="6"/>
        <v>76</v>
      </c>
    </row>
    <row r="17" spans="3:11" x14ac:dyDescent="0.35">
      <c r="C17" s="1">
        <f t="shared" si="4"/>
        <v>46296</v>
      </c>
      <c r="D17" t="b">
        <v>1</v>
      </c>
      <c r="E17">
        <f t="shared" si="1"/>
        <v>8</v>
      </c>
      <c r="F17" s="2">
        <f>F18+((E17)^$F$6)*$F$5</f>
        <v>102</v>
      </c>
      <c r="G17" s="2">
        <f>G18+F17</f>
        <v>5102</v>
      </c>
      <c r="H17" s="2">
        <f t="shared" si="5"/>
        <v>272</v>
      </c>
      <c r="I17">
        <f t="shared" si="2"/>
        <v>2040</v>
      </c>
      <c r="J17" s="3">
        <f t="shared" si="3"/>
        <v>7142</v>
      </c>
      <c r="K17" s="3">
        <f t="shared" si="6"/>
        <v>128</v>
      </c>
    </row>
    <row r="18" spans="3:11" x14ac:dyDescent="0.35">
      <c r="C18" s="1">
        <f t="shared" si="4"/>
        <v>46327</v>
      </c>
      <c r="D18" t="b">
        <v>1</v>
      </c>
      <c r="E18">
        <f t="shared" si="1"/>
        <v>9</v>
      </c>
      <c r="F18" s="2">
        <f>F19+((E18)^$F$6)*$F$5</f>
        <v>54</v>
      </c>
      <c r="G18" s="2">
        <v>5000</v>
      </c>
      <c r="H18" s="2">
        <f t="shared" si="5"/>
        <v>290</v>
      </c>
      <c r="I18">
        <f t="shared" si="2"/>
        <v>2330</v>
      </c>
      <c r="J18" s="3">
        <f t="shared" si="3"/>
        <v>7330</v>
      </c>
      <c r="K18" s="3">
        <f t="shared" si="6"/>
        <v>188</v>
      </c>
    </row>
    <row r="22" spans="3:11" x14ac:dyDescent="0.35">
      <c r="F22" s="2"/>
      <c r="G22" s="3"/>
      <c r="I22" s="4"/>
    </row>
    <row r="23" spans="3:11" x14ac:dyDescent="0.35">
      <c r="F23" s="2"/>
      <c r="G23" s="3"/>
      <c r="I23" s="4"/>
    </row>
    <row r="24" spans="3:11" x14ac:dyDescent="0.35">
      <c r="F24" s="2"/>
      <c r="G24" s="3"/>
      <c r="I24" s="4"/>
    </row>
    <row r="25" spans="3:11" x14ac:dyDescent="0.35">
      <c r="F25" s="2"/>
      <c r="G25" s="3"/>
      <c r="I25" s="4"/>
    </row>
    <row r="26" spans="3:11" x14ac:dyDescent="0.35">
      <c r="F26" s="2"/>
      <c r="G26" s="3"/>
      <c r="I26" s="4"/>
    </row>
    <row r="27" spans="3:11" x14ac:dyDescent="0.35">
      <c r="F27" s="2"/>
      <c r="G27" s="3"/>
      <c r="I27" s="4"/>
    </row>
    <row r="28" spans="3:11" x14ac:dyDescent="0.35">
      <c r="F28" s="2"/>
      <c r="G28" s="3"/>
      <c r="I28" s="4"/>
    </row>
    <row r="29" spans="3:11" x14ac:dyDescent="0.35">
      <c r="F29" s="2"/>
      <c r="G29" s="3"/>
      <c r="I29" s="4"/>
    </row>
    <row r="30" spans="3:11" x14ac:dyDescent="0.35">
      <c r="F30" s="2"/>
      <c r="G30" s="3"/>
      <c r="I30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B03A7-C26F-4E89-B38A-08DD0BA1FAEE}">
  <dimension ref="C2:K28"/>
  <sheetViews>
    <sheetView topLeftCell="D1" workbookViewId="0">
      <selection activeCell="J1" sqref="J1"/>
    </sheetView>
  </sheetViews>
  <sheetFormatPr defaultRowHeight="14.5" x14ac:dyDescent="0.35"/>
  <cols>
    <col min="6" max="7" width="9.1796875" customWidth="1"/>
    <col min="10" max="10" width="10.90625" customWidth="1"/>
  </cols>
  <sheetData>
    <row r="2" spans="3:11" x14ac:dyDescent="0.35">
      <c r="C2" t="s">
        <v>2</v>
      </c>
      <c r="F2">
        <v>5</v>
      </c>
      <c r="H2" t="s">
        <v>3</v>
      </c>
    </row>
    <row r="3" spans="3:11" x14ac:dyDescent="0.35">
      <c r="F3" t="s">
        <v>9</v>
      </c>
      <c r="G3" t="s">
        <v>7</v>
      </c>
      <c r="H3">
        <v>3</v>
      </c>
      <c r="I3" t="s">
        <v>3</v>
      </c>
    </row>
    <row r="4" spans="3:11" x14ac:dyDescent="0.35">
      <c r="C4" t="s">
        <v>0</v>
      </c>
      <c r="D4" t="s">
        <v>1</v>
      </c>
      <c r="F4" t="s">
        <v>10</v>
      </c>
      <c r="G4" t="s">
        <v>4</v>
      </c>
      <c r="H4" t="s">
        <v>5</v>
      </c>
      <c r="I4" t="s">
        <v>6</v>
      </c>
      <c r="J4" t="s">
        <v>11</v>
      </c>
    </row>
    <row r="5" spans="3:11" x14ac:dyDescent="0.35">
      <c r="H5" t="s">
        <v>8</v>
      </c>
    </row>
    <row r="6" spans="3:11" x14ac:dyDescent="0.35">
      <c r="C6" s="1">
        <v>46023</v>
      </c>
      <c r="D6" t="b">
        <v>0</v>
      </c>
      <c r="E6">
        <f>E5+D6</f>
        <v>0</v>
      </c>
      <c r="F6" s="2"/>
      <c r="G6" s="2">
        <f t="shared" ref="G6:G14" si="0">G7+F6</f>
        <v>9180.1966299414744</v>
      </c>
      <c r="H6">
        <v>0</v>
      </c>
      <c r="I6">
        <f>H6+I5</f>
        <v>0</v>
      </c>
      <c r="J6" s="3">
        <f>I6+F6</f>
        <v>0</v>
      </c>
    </row>
    <row r="7" spans="3:11" x14ac:dyDescent="0.35">
      <c r="C7" s="1">
        <f>EDATE(C6,1)</f>
        <v>46054</v>
      </c>
      <c r="D7" t="b">
        <v>0</v>
      </c>
      <c r="E7">
        <f t="shared" ref="E7:E16" si="1">E6+D7</f>
        <v>0</v>
      </c>
      <c r="F7" s="2">
        <f>F8+((E7)^1.5)*$F$2</f>
        <v>555.24767033536239</v>
      </c>
      <c r="G7" s="2">
        <f t="shared" si="0"/>
        <v>9180.1966299414744</v>
      </c>
      <c r="H7">
        <v>200</v>
      </c>
      <c r="I7">
        <f t="shared" ref="I7:I16" si="2">H7+I6</f>
        <v>200</v>
      </c>
      <c r="J7" s="3">
        <f t="shared" ref="J7:J16" si="3">G7+I7</f>
        <v>9380.1966299414744</v>
      </c>
    </row>
    <row r="8" spans="3:11" x14ac:dyDescent="0.35">
      <c r="C8" s="1">
        <f t="shared" ref="C8:C16" si="4">EDATE(C7,1)</f>
        <v>46082</v>
      </c>
      <c r="D8" t="b">
        <v>1</v>
      </c>
      <c r="E8">
        <f t="shared" si="1"/>
        <v>1</v>
      </c>
      <c r="F8" s="2">
        <f t="shared" ref="F8:F16" si="5">F9+((E8)^1.5)*$F$2</f>
        <v>555.24767033536239</v>
      </c>
      <c r="G8" s="2">
        <f t="shared" si="0"/>
        <v>8624.9489596061121</v>
      </c>
      <c r="H8">
        <f>H7+(E8^2.5)*$H$3</f>
        <v>203</v>
      </c>
      <c r="I8">
        <f t="shared" si="2"/>
        <v>403</v>
      </c>
      <c r="J8" s="3">
        <f t="shared" si="3"/>
        <v>9027.9489596061121</v>
      </c>
      <c r="K8" s="3">
        <f>J8-J7</f>
        <v>-352.24767033536227</v>
      </c>
    </row>
    <row r="9" spans="3:11" x14ac:dyDescent="0.35">
      <c r="C9" s="1">
        <f t="shared" si="4"/>
        <v>46113</v>
      </c>
      <c r="D9" t="b">
        <v>1</v>
      </c>
      <c r="E9">
        <f t="shared" si="1"/>
        <v>2</v>
      </c>
      <c r="F9" s="2">
        <f t="shared" si="5"/>
        <v>550.24767033536239</v>
      </c>
      <c r="G9" s="2">
        <f t="shared" si="0"/>
        <v>8069.7012892707498</v>
      </c>
      <c r="H9">
        <f t="shared" ref="H9:H16" si="6">H8+(E9^2)*$H$3</f>
        <v>215</v>
      </c>
      <c r="I9">
        <f t="shared" si="2"/>
        <v>618</v>
      </c>
      <c r="J9" s="3">
        <f t="shared" si="3"/>
        <v>8687.7012892707498</v>
      </c>
      <c r="K9" s="3">
        <f t="shared" ref="K9:K16" si="7">J9-J8</f>
        <v>-340.24767033536227</v>
      </c>
    </row>
    <row r="10" spans="3:11" x14ac:dyDescent="0.35">
      <c r="C10" s="1">
        <f t="shared" si="4"/>
        <v>46143</v>
      </c>
      <c r="D10" t="b">
        <v>1</v>
      </c>
      <c r="E10">
        <f t="shared" si="1"/>
        <v>3</v>
      </c>
      <c r="F10" s="2">
        <f t="shared" si="5"/>
        <v>536.10553471163144</v>
      </c>
      <c r="G10" s="2">
        <f t="shared" si="0"/>
        <v>7519.4536189353876</v>
      </c>
      <c r="H10">
        <f t="shared" si="6"/>
        <v>242</v>
      </c>
      <c r="I10">
        <f t="shared" si="2"/>
        <v>860</v>
      </c>
      <c r="J10" s="3">
        <f t="shared" si="3"/>
        <v>8379.4536189353876</v>
      </c>
      <c r="K10" s="3">
        <f t="shared" si="7"/>
        <v>-308.24767033536227</v>
      </c>
    </row>
    <row r="11" spans="3:11" x14ac:dyDescent="0.35">
      <c r="C11" s="1">
        <f t="shared" si="4"/>
        <v>46174</v>
      </c>
      <c r="D11" t="b">
        <v>1</v>
      </c>
      <c r="E11">
        <f t="shared" si="1"/>
        <v>4</v>
      </c>
      <c r="F11" s="2">
        <f t="shared" si="5"/>
        <v>510.12477259809828</v>
      </c>
      <c r="G11" s="2">
        <f t="shared" si="0"/>
        <v>6983.3480842237559</v>
      </c>
      <c r="H11">
        <f t="shared" si="6"/>
        <v>290</v>
      </c>
      <c r="I11">
        <f t="shared" si="2"/>
        <v>1150</v>
      </c>
      <c r="J11" s="3">
        <f t="shared" si="3"/>
        <v>8133.3480842237559</v>
      </c>
      <c r="K11" s="3">
        <f t="shared" si="7"/>
        <v>-246.10553471163166</v>
      </c>
    </row>
    <row r="12" spans="3:11" x14ac:dyDescent="0.35">
      <c r="C12" s="1">
        <f t="shared" si="4"/>
        <v>46204</v>
      </c>
      <c r="D12" t="b">
        <v>1</v>
      </c>
      <c r="E12">
        <f t="shared" si="1"/>
        <v>5</v>
      </c>
      <c r="F12" s="2">
        <f t="shared" si="5"/>
        <v>470.12477259809828</v>
      </c>
      <c r="G12" s="2">
        <f t="shared" si="0"/>
        <v>6473.2233116256575</v>
      </c>
      <c r="H12">
        <f t="shared" si="6"/>
        <v>365</v>
      </c>
      <c r="I12">
        <f t="shared" si="2"/>
        <v>1515</v>
      </c>
      <c r="J12" s="3">
        <f t="shared" si="3"/>
        <v>7988.2233116256575</v>
      </c>
      <c r="K12" s="3">
        <f t="shared" si="7"/>
        <v>-145.12477259809839</v>
      </c>
    </row>
    <row r="13" spans="3:11" x14ac:dyDescent="0.35">
      <c r="C13" s="1">
        <f t="shared" si="4"/>
        <v>46235</v>
      </c>
      <c r="D13" t="b">
        <v>1</v>
      </c>
      <c r="E13">
        <f t="shared" si="1"/>
        <v>6</v>
      </c>
      <c r="F13" s="2">
        <f t="shared" si="5"/>
        <v>414.22307316060352</v>
      </c>
      <c r="G13" s="2">
        <f t="shared" si="0"/>
        <v>6003.0985390275591</v>
      </c>
      <c r="H13">
        <f t="shared" si="6"/>
        <v>473</v>
      </c>
      <c r="I13">
        <f t="shared" si="2"/>
        <v>1988</v>
      </c>
      <c r="J13" s="3">
        <f t="shared" si="3"/>
        <v>7991.0985390275591</v>
      </c>
      <c r="K13" s="3">
        <f t="shared" si="7"/>
        <v>2.8752274019016113</v>
      </c>
    </row>
    <row r="14" spans="3:11" x14ac:dyDescent="0.35">
      <c r="C14" s="1">
        <f t="shared" si="4"/>
        <v>46266</v>
      </c>
      <c r="D14" t="b">
        <v>1</v>
      </c>
      <c r="E14">
        <f t="shared" si="1"/>
        <v>7</v>
      </c>
      <c r="F14" s="2">
        <f t="shared" si="5"/>
        <v>340.73838087710817</v>
      </c>
      <c r="G14" s="2">
        <f t="shared" si="0"/>
        <v>5588.8754658669559</v>
      </c>
      <c r="H14">
        <f t="shared" si="6"/>
        <v>620</v>
      </c>
      <c r="I14">
        <f t="shared" si="2"/>
        <v>2608</v>
      </c>
      <c r="J14" s="3">
        <f t="shared" si="3"/>
        <v>8196.8754658669568</v>
      </c>
      <c r="K14" s="3">
        <f t="shared" si="7"/>
        <v>205.77692683939767</v>
      </c>
    </row>
    <row r="15" spans="3:11" x14ac:dyDescent="0.35">
      <c r="C15" s="1">
        <f t="shared" si="4"/>
        <v>46296</v>
      </c>
      <c r="D15" t="b">
        <v>1</v>
      </c>
      <c r="E15">
        <f t="shared" si="1"/>
        <v>8</v>
      </c>
      <c r="F15" s="2">
        <f t="shared" si="5"/>
        <v>248.13708498984755</v>
      </c>
      <c r="G15" s="2">
        <f>G16+F15</f>
        <v>5248.1370849898476</v>
      </c>
      <c r="H15">
        <f t="shared" si="6"/>
        <v>812</v>
      </c>
      <c r="I15">
        <f t="shared" si="2"/>
        <v>3420</v>
      </c>
      <c r="J15" s="3">
        <f t="shared" si="3"/>
        <v>8668.1370849898485</v>
      </c>
      <c r="K15" s="3">
        <f t="shared" si="7"/>
        <v>471.26161912289172</v>
      </c>
    </row>
    <row r="16" spans="3:11" x14ac:dyDescent="0.35">
      <c r="C16" s="1">
        <f t="shared" si="4"/>
        <v>46327</v>
      </c>
      <c r="D16" t="b">
        <v>1</v>
      </c>
      <c r="E16">
        <f t="shared" si="1"/>
        <v>9</v>
      </c>
      <c r="F16" s="2">
        <f t="shared" si="5"/>
        <v>135</v>
      </c>
      <c r="G16" s="2">
        <v>5000</v>
      </c>
      <c r="H16">
        <f t="shared" si="6"/>
        <v>1055</v>
      </c>
      <c r="I16">
        <f t="shared" si="2"/>
        <v>4475</v>
      </c>
      <c r="J16" s="3">
        <f t="shared" si="3"/>
        <v>9475</v>
      </c>
      <c r="K16" s="3">
        <f t="shared" si="7"/>
        <v>806.86291501015148</v>
      </c>
    </row>
    <row r="20" spans="6:9" x14ac:dyDescent="0.35">
      <c r="F20" s="2">
        <f>-F7</f>
        <v>-555.24767033536239</v>
      </c>
      <c r="G20" s="3">
        <f>F20</f>
        <v>-555.24767033536239</v>
      </c>
      <c r="H20">
        <f>I7</f>
        <v>200</v>
      </c>
      <c r="I20" s="4">
        <f>G20+H20</f>
        <v>-355.24767033536239</v>
      </c>
    </row>
    <row r="21" spans="6:9" x14ac:dyDescent="0.35">
      <c r="F21" s="2">
        <f t="shared" ref="F21:F28" si="8">-F8</f>
        <v>-555.24767033536239</v>
      </c>
      <c r="G21" s="3">
        <f>G20+F21</f>
        <v>-1110.4953406707248</v>
      </c>
      <c r="H21">
        <f t="shared" ref="H21:H28" si="9">I8</f>
        <v>403</v>
      </c>
      <c r="I21" s="4">
        <f t="shared" ref="I21:I28" si="10">G21+H21</f>
        <v>-707.49534067072477</v>
      </c>
    </row>
    <row r="22" spans="6:9" x14ac:dyDescent="0.35">
      <c r="F22" s="2">
        <f t="shared" si="8"/>
        <v>-550.24767033536239</v>
      </c>
      <c r="G22" s="3">
        <f t="shared" ref="G22:G28" si="11">G21+F22</f>
        <v>-1660.7430110060873</v>
      </c>
      <c r="H22">
        <f t="shared" si="9"/>
        <v>618</v>
      </c>
      <c r="I22" s="4">
        <f t="shared" si="10"/>
        <v>-1042.7430110060873</v>
      </c>
    </row>
    <row r="23" spans="6:9" x14ac:dyDescent="0.35">
      <c r="F23" s="2">
        <f t="shared" si="8"/>
        <v>-536.10553471163144</v>
      </c>
      <c r="G23" s="3">
        <f t="shared" si="11"/>
        <v>-2196.8485457177185</v>
      </c>
      <c r="H23">
        <f t="shared" si="9"/>
        <v>860</v>
      </c>
      <c r="I23" s="4">
        <f t="shared" si="10"/>
        <v>-1336.8485457177185</v>
      </c>
    </row>
    <row r="24" spans="6:9" x14ac:dyDescent="0.35">
      <c r="F24" s="2">
        <f t="shared" si="8"/>
        <v>-510.12477259809828</v>
      </c>
      <c r="G24" s="3">
        <f t="shared" si="11"/>
        <v>-2706.9733183158169</v>
      </c>
      <c r="H24">
        <f t="shared" si="9"/>
        <v>1150</v>
      </c>
      <c r="I24" s="4">
        <f t="shared" si="10"/>
        <v>-1556.9733183158169</v>
      </c>
    </row>
    <row r="25" spans="6:9" x14ac:dyDescent="0.35">
      <c r="F25" s="2">
        <f t="shared" si="8"/>
        <v>-470.12477259809828</v>
      </c>
      <c r="G25" s="3">
        <f t="shared" si="11"/>
        <v>-3177.0980909139153</v>
      </c>
      <c r="H25">
        <f t="shared" si="9"/>
        <v>1515</v>
      </c>
      <c r="I25" s="4">
        <f t="shared" si="10"/>
        <v>-1662.0980909139153</v>
      </c>
    </row>
    <row r="26" spans="6:9" x14ac:dyDescent="0.35">
      <c r="F26" s="2">
        <f t="shared" si="8"/>
        <v>-414.22307316060352</v>
      </c>
      <c r="G26" s="3">
        <f t="shared" si="11"/>
        <v>-3591.3211640745189</v>
      </c>
      <c r="H26">
        <f t="shared" si="9"/>
        <v>1988</v>
      </c>
      <c r="I26" s="4">
        <f t="shared" si="10"/>
        <v>-1603.3211640745189</v>
      </c>
    </row>
    <row r="27" spans="6:9" x14ac:dyDescent="0.35">
      <c r="F27" s="2">
        <f t="shared" si="8"/>
        <v>-340.73838087710817</v>
      </c>
      <c r="G27" s="3">
        <f t="shared" si="11"/>
        <v>-3932.0595449516272</v>
      </c>
      <c r="H27">
        <f t="shared" si="9"/>
        <v>2608</v>
      </c>
      <c r="I27" s="4">
        <f t="shared" si="10"/>
        <v>-1324.0595449516272</v>
      </c>
    </row>
    <row r="28" spans="6:9" x14ac:dyDescent="0.35">
      <c r="F28" s="2">
        <f t="shared" si="8"/>
        <v>-248.13708498984755</v>
      </c>
      <c r="G28" s="3">
        <f t="shared" si="11"/>
        <v>-4180.1966299414744</v>
      </c>
      <c r="H28">
        <f t="shared" si="9"/>
        <v>3420</v>
      </c>
      <c r="I28" s="4">
        <f t="shared" si="10"/>
        <v>-760.19662994147438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974D-AF27-4273-92A8-5178D888D49E}">
  <dimension ref="C2:K28"/>
  <sheetViews>
    <sheetView topLeftCell="L13" workbookViewId="0">
      <selection activeCell="S41" sqref="S41"/>
    </sheetView>
  </sheetViews>
  <sheetFormatPr defaultRowHeight="14.5" x14ac:dyDescent="0.35"/>
  <cols>
    <col min="6" max="7" width="9.1796875" customWidth="1"/>
    <col min="10" max="10" width="10.90625" customWidth="1"/>
    <col min="11" max="11" width="11.81640625" customWidth="1"/>
  </cols>
  <sheetData>
    <row r="2" spans="3:11" x14ac:dyDescent="0.35">
      <c r="C2" t="s">
        <v>2</v>
      </c>
      <c r="F2">
        <v>2</v>
      </c>
      <c r="H2" t="s">
        <v>3</v>
      </c>
    </row>
    <row r="3" spans="3:11" x14ac:dyDescent="0.35">
      <c r="F3" t="s">
        <v>9</v>
      </c>
      <c r="G3" t="s">
        <v>7</v>
      </c>
      <c r="H3">
        <v>0.8</v>
      </c>
      <c r="I3" t="s">
        <v>3</v>
      </c>
    </row>
    <row r="4" spans="3:11" x14ac:dyDescent="0.35">
      <c r="C4" t="s">
        <v>0</v>
      </c>
      <c r="D4" t="s">
        <v>1</v>
      </c>
      <c r="F4" t="s">
        <v>10</v>
      </c>
      <c r="G4" t="s">
        <v>4</v>
      </c>
      <c r="H4" t="s">
        <v>5</v>
      </c>
      <c r="I4" t="s">
        <v>6</v>
      </c>
      <c r="J4" t="s">
        <v>11</v>
      </c>
    </row>
    <row r="5" spans="3:11" x14ac:dyDescent="0.35">
      <c r="H5" t="s">
        <v>8</v>
      </c>
    </row>
    <row r="6" spans="3:11" x14ac:dyDescent="0.35">
      <c r="C6" s="1">
        <v>46023</v>
      </c>
      <c r="D6" t="b">
        <v>0</v>
      </c>
      <c r="E6">
        <f>E5+D6</f>
        <v>0</v>
      </c>
      <c r="F6" s="2"/>
      <c r="G6" s="2">
        <f t="shared" ref="G6:G14" si="0">G7+F6</f>
        <v>9458</v>
      </c>
      <c r="H6">
        <v>0</v>
      </c>
      <c r="I6">
        <f>H6+I5</f>
        <v>0</v>
      </c>
      <c r="J6" s="3">
        <f>I6+F6</f>
        <v>0</v>
      </c>
    </row>
    <row r="7" spans="3:11" x14ac:dyDescent="0.35">
      <c r="C7" s="1">
        <f>EDATE(C6,1)</f>
        <v>46054</v>
      </c>
      <c r="D7" t="b">
        <v>0</v>
      </c>
      <c r="E7">
        <f t="shared" ref="E7:E16" si="1">E6+D7</f>
        <v>0</v>
      </c>
      <c r="F7" s="2">
        <f>F8+((E7)^2)*$F$2</f>
        <v>570</v>
      </c>
      <c r="G7" s="2">
        <f t="shared" si="0"/>
        <v>9458</v>
      </c>
      <c r="H7">
        <v>200</v>
      </c>
      <c r="I7">
        <f t="shared" ref="I7:I16" si="2">H7+I6</f>
        <v>200</v>
      </c>
      <c r="J7" s="3">
        <f t="shared" ref="J7:J16" si="3">G7+I7</f>
        <v>9658</v>
      </c>
    </row>
    <row r="8" spans="3:11" x14ac:dyDescent="0.35">
      <c r="C8" s="1">
        <f t="shared" ref="C8:C16" si="4">EDATE(C7,1)</f>
        <v>46082</v>
      </c>
      <c r="D8" t="b">
        <v>1</v>
      </c>
      <c r="E8">
        <f t="shared" si="1"/>
        <v>1</v>
      </c>
      <c r="F8" s="2">
        <f t="shared" ref="F8:F16" si="5">F9+((E8)^2)*$F$2</f>
        <v>570</v>
      </c>
      <c r="G8" s="2">
        <f t="shared" si="0"/>
        <v>8888</v>
      </c>
      <c r="H8">
        <f>H7+(E8^3)*$H$3</f>
        <v>200.8</v>
      </c>
      <c r="I8">
        <f t="shared" si="2"/>
        <v>400.8</v>
      </c>
      <c r="J8" s="3">
        <f t="shared" si="3"/>
        <v>9288.7999999999993</v>
      </c>
      <c r="K8" s="3">
        <f>J8-J7</f>
        <v>-369.20000000000073</v>
      </c>
    </row>
    <row r="9" spans="3:11" x14ac:dyDescent="0.35">
      <c r="C9" s="1">
        <f t="shared" si="4"/>
        <v>46113</v>
      </c>
      <c r="D9" t="b">
        <v>1</v>
      </c>
      <c r="E9">
        <f t="shared" si="1"/>
        <v>2</v>
      </c>
      <c r="F9" s="2">
        <f t="shared" si="5"/>
        <v>568</v>
      </c>
      <c r="G9" s="2">
        <f t="shared" si="0"/>
        <v>8318</v>
      </c>
      <c r="H9">
        <f t="shared" ref="H9:H16" si="6">H8+(E9^3)*$H$3</f>
        <v>207.20000000000002</v>
      </c>
      <c r="I9">
        <f t="shared" si="2"/>
        <v>608</v>
      </c>
      <c r="J9" s="3">
        <f t="shared" si="3"/>
        <v>8926</v>
      </c>
      <c r="K9" s="3">
        <f t="shared" ref="K9:K16" si="7">J9-J8</f>
        <v>-362.79999999999927</v>
      </c>
    </row>
    <row r="10" spans="3:11" x14ac:dyDescent="0.35">
      <c r="C10" s="1">
        <f t="shared" si="4"/>
        <v>46143</v>
      </c>
      <c r="D10" t="b">
        <v>1</v>
      </c>
      <c r="E10">
        <f t="shared" si="1"/>
        <v>3</v>
      </c>
      <c r="F10" s="2">
        <f t="shared" si="5"/>
        <v>560</v>
      </c>
      <c r="G10" s="2">
        <f t="shared" si="0"/>
        <v>7750</v>
      </c>
      <c r="H10">
        <f t="shared" si="6"/>
        <v>228.8</v>
      </c>
      <c r="I10">
        <f t="shared" si="2"/>
        <v>836.8</v>
      </c>
      <c r="J10" s="3">
        <f t="shared" si="3"/>
        <v>8586.7999999999993</v>
      </c>
      <c r="K10" s="3">
        <f t="shared" si="7"/>
        <v>-339.20000000000073</v>
      </c>
    </row>
    <row r="11" spans="3:11" x14ac:dyDescent="0.35">
      <c r="C11" s="1">
        <f t="shared" si="4"/>
        <v>46174</v>
      </c>
      <c r="D11" t="b">
        <v>1</v>
      </c>
      <c r="E11">
        <f t="shared" si="1"/>
        <v>4</v>
      </c>
      <c r="F11" s="2">
        <f t="shared" si="5"/>
        <v>542</v>
      </c>
      <c r="G11" s="2">
        <f t="shared" si="0"/>
        <v>7190</v>
      </c>
      <c r="H11">
        <f t="shared" si="6"/>
        <v>280</v>
      </c>
      <c r="I11">
        <f t="shared" si="2"/>
        <v>1116.8</v>
      </c>
      <c r="J11" s="3">
        <f t="shared" si="3"/>
        <v>8306.7999999999993</v>
      </c>
      <c r="K11" s="3">
        <f t="shared" si="7"/>
        <v>-280</v>
      </c>
    </row>
    <row r="12" spans="3:11" x14ac:dyDescent="0.35">
      <c r="C12" s="1">
        <f t="shared" si="4"/>
        <v>46204</v>
      </c>
      <c r="D12" t="b">
        <v>1</v>
      </c>
      <c r="E12">
        <f t="shared" si="1"/>
        <v>5</v>
      </c>
      <c r="F12" s="2">
        <f t="shared" si="5"/>
        <v>510</v>
      </c>
      <c r="G12" s="2">
        <f t="shared" si="0"/>
        <v>6648</v>
      </c>
      <c r="H12">
        <f t="shared" si="6"/>
        <v>380</v>
      </c>
      <c r="I12">
        <f t="shared" si="2"/>
        <v>1496.8</v>
      </c>
      <c r="J12" s="3">
        <f t="shared" si="3"/>
        <v>8144.8</v>
      </c>
      <c r="K12" s="3">
        <f t="shared" si="7"/>
        <v>-161.99999999999909</v>
      </c>
    </row>
    <row r="13" spans="3:11" x14ac:dyDescent="0.35">
      <c r="C13" s="1">
        <f t="shared" si="4"/>
        <v>46235</v>
      </c>
      <c r="D13" t="b">
        <v>1</v>
      </c>
      <c r="E13">
        <f t="shared" si="1"/>
        <v>6</v>
      </c>
      <c r="F13" s="2">
        <f t="shared" si="5"/>
        <v>460</v>
      </c>
      <c r="G13" s="2">
        <f t="shared" si="0"/>
        <v>6138</v>
      </c>
      <c r="H13">
        <f t="shared" si="6"/>
        <v>552.79999999999995</v>
      </c>
      <c r="I13">
        <f t="shared" si="2"/>
        <v>2049.6</v>
      </c>
      <c r="J13" s="3">
        <f t="shared" si="3"/>
        <v>8187.6</v>
      </c>
      <c r="K13" s="3">
        <f t="shared" si="7"/>
        <v>42.800000000000182</v>
      </c>
    </row>
    <row r="14" spans="3:11" x14ac:dyDescent="0.35">
      <c r="C14" s="1">
        <f t="shared" si="4"/>
        <v>46266</v>
      </c>
      <c r="D14" t="b">
        <v>1</v>
      </c>
      <c r="E14">
        <f t="shared" si="1"/>
        <v>7</v>
      </c>
      <c r="F14" s="2">
        <f t="shared" si="5"/>
        <v>388</v>
      </c>
      <c r="G14" s="2">
        <f t="shared" si="0"/>
        <v>5678</v>
      </c>
      <c r="H14">
        <f t="shared" si="6"/>
        <v>827.2</v>
      </c>
      <c r="I14">
        <f t="shared" si="2"/>
        <v>2876.8</v>
      </c>
      <c r="J14" s="3">
        <f t="shared" si="3"/>
        <v>8554.7999999999993</v>
      </c>
      <c r="K14" s="3">
        <f t="shared" si="7"/>
        <v>367.19999999999891</v>
      </c>
    </row>
    <row r="15" spans="3:11" x14ac:dyDescent="0.35">
      <c r="C15" s="1">
        <f t="shared" si="4"/>
        <v>46296</v>
      </c>
      <c r="D15" t="b">
        <v>1</v>
      </c>
      <c r="E15">
        <f t="shared" si="1"/>
        <v>8</v>
      </c>
      <c r="F15" s="2">
        <f t="shared" si="5"/>
        <v>290</v>
      </c>
      <c r="G15" s="2">
        <f>G16+F15</f>
        <v>5290</v>
      </c>
      <c r="H15">
        <f t="shared" si="6"/>
        <v>1236.8000000000002</v>
      </c>
      <c r="I15">
        <f t="shared" si="2"/>
        <v>4113.6000000000004</v>
      </c>
      <c r="J15" s="3">
        <f t="shared" si="3"/>
        <v>9403.6</v>
      </c>
      <c r="K15" s="3">
        <f t="shared" si="7"/>
        <v>848.80000000000109</v>
      </c>
    </row>
    <row r="16" spans="3:11" x14ac:dyDescent="0.35">
      <c r="C16" s="1">
        <f t="shared" si="4"/>
        <v>46327</v>
      </c>
      <c r="D16" t="b">
        <v>1</v>
      </c>
      <c r="E16">
        <f t="shared" si="1"/>
        <v>9</v>
      </c>
      <c r="F16" s="2">
        <f t="shared" si="5"/>
        <v>162</v>
      </c>
      <c r="G16" s="2">
        <v>5000</v>
      </c>
      <c r="H16">
        <f t="shared" si="6"/>
        <v>1820.0000000000002</v>
      </c>
      <c r="I16">
        <f t="shared" si="2"/>
        <v>5933.6</v>
      </c>
      <c r="J16" s="3">
        <f t="shared" si="3"/>
        <v>10933.6</v>
      </c>
      <c r="K16" s="3">
        <f t="shared" si="7"/>
        <v>1530</v>
      </c>
    </row>
    <row r="20" spans="6:9" x14ac:dyDescent="0.35">
      <c r="F20" s="2">
        <f>-F7</f>
        <v>-570</v>
      </c>
      <c r="G20" s="3">
        <f>F20</f>
        <v>-570</v>
      </c>
      <c r="H20">
        <f>I7</f>
        <v>200</v>
      </c>
      <c r="I20" s="4">
        <f>G20+H20</f>
        <v>-370</v>
      </c>
    </row>
    <row r="21" spans="6:9" x14ac:dyDescent="0.35">
      <c r="F21" s="2">
        <f t="shared" ref="F21:F28" si="8">-F8</f>
        <v>-570</v>
      </c>
      <c r="G21" s="3">
        <f>G20+F21</f>
        <v>-1140</v>
      </c>
      <c r="H21">
        <f t="shared" ref="H21:H28" si="9">I8</f>
        <v>400.8</v>
      </c>
      <c r="I21" s="4">
        <f t="shared" ref="I21:I28" si="10">G21+H21</f>
        <v>-739.2</v>
      </c>
    </row>
    <row r="22" spans="6:9" x14ac:dyDescent="0.35">
      <c r="F22" s="2">
        <f t="shared" si="8"/>
        <v>-568</v>
      </c>
      <c r="G22" s="3">
        <f t="shared" ref="G22:G28" si="11">G21+F22</f>
        <v>-1708</v>
      </c>
      <c r="H22">
        <f t="shared" si="9"/>
        <v>608</v>
      </c>
      <c r="I22" s="4">
        <f t="shared" si="10"/>
        <v>-1100</v>
      </c>
    </row>
    <row r="23" spans="6:9" x14ac:dyDescent="0.35">
      <c r="F23" s="2">
        <f t="shared" si="8"/>
        <v>-560</v>
      </c>
      <c r="G23" s="3">
        <f t="shared" si="11"/>
        <v>-2268</v>
      </c>
      <c r="H23">
        <f t="shared" si="9"/>
        <v>836.8</v>
      </c>
      <c r="I23" s="4">
        <f t="shared" si="10"/>
        <v>-1431.2</v>
      </c>
    </row>
    <row r="24" spans="6:9" x14ac:dyDescent="0.35">
      <c r="F24" s="2">
        <f t="shared" si="8"/>
        <v>-542</v>
      </c>
      <c r="G24" s="3">
        <f t="shared" si="11"/>
        <v>-2810</v>
      </c>
      <c r="H24">
        <f t="shared" si="9"/>
        <v>1116.8</v>
      </c>
      <c r="I24" s="4">
        <f t="shared" si="10"/>
        <v>-1693.2</v>
      </c>
    </row>
    <row r="25" spans="6:9" x14ac:dyDescent="0.35">
      <c r="F25" s="2">
        <f t="shared" si="8"/>
        <v>-510</v>
      </c>
      <c r="G25" s="3">
        <f t="shared" si="11"/>
        <v>-3320</v>
      </c>
      <c r="H25">
        <f t="shared" si="9"/>
        <v>1496.8</v>
      </c>
      <c r="I25" s="4">
        <f t="shared" si="10"/>
        <v>-1823.2</v>
      </c>
    </row>
    <row r="26" spans="6:9" x14ac:dyDescent="0.35">
      <c r="F26" s="2">
        <f t="shared" si="8"/>
        <v>-460</v>
      </c>
      <c r="G26" s="3">
        <f t="shared" si="11"/>
        <v>-3780</v>
      </c>
      <c r="H26">
        <f t="shared" si="9"/>
        <v>2049.6</v>
      </c>
      <c r="I26" s="4">
        <f t="shared" si="10"/>
        <v>-1730.4</v>
      </c>
    </row>
    <row r="27" spans="6:9" x14ac:dyDescent="0.35">
      <c r="F27" s="2">
        <f t="shared" si="8"/>
        <v>-388</v>
      </c>
      <c r="G27" s="3">
        <f t="shared" si="11"/>
        <v>-4168</v>
      </c>
      <c r="H27">
        <f t="shared" si="9"/>
        <v>2876.8</v>
      </c>
      <c r="I27" s="4">
        <f t="shared" si="10"/>
        <v>-1291.1999999999998</v>
      </c>
    </row>
    <row r="28" spans="6:9" x14ac:dyDescent="0.35">
      <c r="F28" s="2">
        <f t="shared" si="8"/>
        <v>-290</v>
      </c>
      <c r="G28" s="3">
        <f t="shared" si="11"/>
        <v>-4458</v>
      </c>
      <c r="H28">
        <f t="shared" si="9"/>
        <v>4113.6000000000004</v>
      </c>
      <c r="I28" s="4">
        <f t="shared" si="10"/>
        <v>-344.39999999999964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Cost Tradeoff 1</vt:lpstr>
      <vt:lpstr>Cost Tradeoff 2</vt:lpstr>
      <vt:lpstr>Sheet1</vt:lpstr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 Bodmer</dc:creator>
  <cp:lastModifiedBy>Edward Bodmer</cp:lastModifiedBy>
  <dcterms:created xsi:type="dcterms:W3CDTF">2026-06-13T11:44:39Z</dcterms:created>
  <dcterms:modified xsi:type="dcterms:W3CDTF">2026-06-15T06:27:49Z</dcterms:modified>
</cp:coreProperties>
</file>