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f82d64a42721f930/Consulting/PPA and Off take/"/>
    </mc:Choice>
  </mc:AlternateContent>
  <xr:revisionPtr revIDLastSave="0" documentId="8_{0F1120A3-44D0-4640-AC57-5E2D261CBEAA}" xr6:coauthVersionLast="47" xr6:coauthVersionMax="47" xr10:uidLastSave="{00000000-0000-0000-0000-000000000000}"/>
  <bookViews>
    <workbookView xWindow="-110" yWindow="-110" windowWidth="19420" windowHeight="11500" xr2:uid="{E5DE3A48-5874-44B4-B231-F0792241DF75}"/>
  </bookViews>
  <sheets>
    <sheet name="Notional" sheetId="1" r:id="rId1"/>
    <sheet name="Renewable" sheetId="2" r:id="rId2"/>
    <sheet name="Renewable (2)" sheetId="3" r:id="rId3"/>
    <sheet name="Gas Hedge" sheetId="4" r:id="rId4"/>
    <sheet name="CFD" sheetId="5" r:id="rId5"/>
    <sheet name="Sheet1" sheetId="6" r:id="rId6"/>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9" i="6" l="1"/>
  <c r="I29" i="6" s="1"/>
  <c r="H30" i="6"/>
  <c r="I30" i="6" s="1"/>
  <c r="H31" i="6"/>
  <c r="I31" i="6" s="1"/>
  <c r="H32" i="6"/>
  <c r="I32" i="6" s="1"/>
  <c r="J32" i="6" s="1"/>
  <c r="H33" i="6"/>
  <c r="I33" i="6" s="1"/>
  <c r="H34" i="6"/>
  <c r="I34" i="6" s="1"/>
  <c r="H35" i="6"/>
  <c r="I35" i="6" s="1"/>
  <c r="H36" i="6"/>
  <c r="I36" i="6" s="1"/>
  <c r="J36" i="6" s="1"/>
  <c r="H37" i="6"/>
  <c r="H38" i="6"/>
  <c r="H39" i="6"/>
  <c r="I39" i="6" s="1"/>
  <c r="J39" i="6" s="1"/>
  <c r="H28" i="6"/>
  <c r="G28" i="6"/>
  <c r="K28" i="6"/>
  <c r="K29" i="6" s="1"/>
  <c r="I37" i="6"/>
  <c r="J37" i="6" s="1"/>
  <c r="I38" i="6"/>
  <c r="J38" i="6" s="1"/>
  <c r="H21" i="6"/>
  <c r="H20" i="6"/>
  <c r="F28" i="6" s="1"/>
  <c r="F29" i="6" s="1"/>
  <c r="F30" i="6" s="1"/>
  <c r="F31" i="6" s="1"/>
  <c r="F32" i="6" s="1"/>
  <c r="F33" i="6" s="1"/>
  <c r="F34" i="6" s="1"/>
  <c r="F35" i="6" s="1"/>
  <c r="F36" i="6" s="1"/>
  <c r="F37" i="6" s="1"/>
  <c r="F38" i="6" s="1"/>
  <c r="F39" i="6" s="1"/>
  <c r="K26" i="5"/>
  <c r="K27" i="5"/>
  <c r="J26" i="5"/>
  <c r="J27" i="5"/>
  <c r="I26" i="5"/>
  <c r="I27" i="5"/>
  <c r="H27" i="5"/>
  <c r="H26" i="5"/>
  <c r="E11" i="5"/>
  <c r="G10" i="5"/>
  <c r="G11" i="5" s="1"/>
  <c r="I11" i="5" s="1"/>
  <c r="J11" i="5" s="1"/>
  <c r="D4" i="5" a="1"/>
  <c r="D4" i="5" s="1"/>
  <c r="AB20" i="4"/>
  <c r="AA20" i="4"/>
  <c r="AB19" i="4"/>
  <c r="AA19" i="4"/>
  <c r="G4" i="4"/>
  <c r="G5" i="4" s="1"/>
  <c r="G6" i="4" s="1"/>
  <c r="G7" i="4" s="1"/>
  <c r="G8" i="4" s="1"/>
  <c r="G9" i="4" s="1"/>
  <c r="G10" i="4" s="1"/>
  <c r="G11" i="4" s="1"/>
  <c r="G12" i="4" s="1"/>
  <c r="G13" i="4" s="1"/>
  <c r="G14" i="4" s="1"/>
  <c r="G15" i="4" s="1"/>
  <c r="G16" i="4" s="1"/>
  <c r="G17" i="4" s="1"/>
  <c r="G18" i="4" s="1"/>
  <c r="G19" i="4" s="1"/>
  <c r="G20" i="4" s="1"/>
  <c r="G21" i="4" s="1"/>
  <c r="G22" i="4" s="1"/>
  <c r="G23" i="4" s="1"/>
  <c r="G24" i="4" s="1"/>
  <c r="G25" i="4" s="1"/>
  <c r="G26" i="4" s="1"/>
  <c r="G27" i="4" s="1"/>
  <c r="E4" i="4"/>
  <c r="E5" i="4" s="1"/>
  <c r="E6" i="4" s="1"/>
  <c r="E7" i="4" s="1"/>
  <c r="R4" i="4"/>
  <c r="R5" i="4" s="1"/>
  <c r="U27" i="4"/>
  <c r="U26" i="4"/>
  <c r="U25" i="4"/>
  <c r="U24" i="4"/>
  <c r="U23" i="4"/>
  <c r="U22" i="4"/>
  <c r="U21" i="4"/>
  <c r="U20" i="4"/>
  <c r="U19" i="4"/>
  <c r="U18" i="4"/>
  <c r="U17" i="4"/>
  <c r="U16" i="4"/>
  <c r="U15" i="4"/>
  <c r="U14" i="4"/>
  <c r="U13" i="4"/>
  <c r="U12" i="4"/>
  <c r="U11" i="4"/>
  <c r="U10" i="4"/>
  <c r="U9" i="4"/>
  <c r="U8" i="4"/>
  <c r="U7" i="4"/>
  <c r="U6" i="4"/>
  <c r="U5" i="4"/>
  <c r="U4" i="4"/>
  <c r="Q4" i="4" a="1"/>
  <c r="Q4" i="4" s="1"/>
  <c r="J5" i="4"/>
  <c r="J6" i="4"/>
  <c r="J7" i="4"/>
  <c r="J8" i="4"/>
  <c r="J9" i="4"/>
  <c r="J10" i="4"/>
  <c r="J11" i="4"/>
  <c r="J12" i="4"/>
  <c r="J13" i="4"/>
  <c r="J14" i="4"/>
  <c r="J15" i="4"/>
  <c r="J16" i="4"/>
  <c r="J17" i="4"/>
  <c r="J18" i="4"/>
  <c r="J19" i="4"/>
  <c r="J20" i="4"/>
  <c r="J21" i="4"/>
  <c r="J22" i="4"/>
  <c r="J23" i="4"/>
  <c r="J24" i="4"/>
  <c r="J25" i="4"/>
  <c r="J26" i="4"/>
  <c r="J27" i="4"/>
  <c r="J4" i="4"/>
  <c r="F5" i="4"/>
  <c r="F6" i="4"/>
  <c r="F7" i="4"/>
  <c r="F8" i="4"/>
  <c r="F9" i="4"/>
  <c r="F10" i="4"/>
  <c r="F11" i="4"/>
  <c r="F12" i="4"/>
  <c r="F13" i="4"/>
  <c r="F14" i="4"/>
  <c r="F15" i="4"/>
  <c r="F16" i="4"/>
  <c r="F17" i="4"/>
  <c r="F18" i="4"/>
  <c r="F19" i="4"/>
  <c r="F20" i="4"/>
  <c r="F21" i="4"/>
  <c r="F22" i="4"/>
  <c r="F23" i="4"/>
  <c r="F24" i="4"/>
  <c r="F25" i="4"/>
  <c r="F26" i="4"/>
  <c r="F27" i="4"/>
  <c r="F4" i="4"/>
  <c r="D4" i="4" a="1"/>
  <c r="D4" i="4" s="1"/>
  <c r="E29" i="3"/>
  <c r="M27" i="3"/>
  <c r="L27" i="3"/>
  <c r="N27" i="3" s="1"/>
  <c r="K27" i="3"/>
  <c r="J27" i="3"/>
  <c r="M26" i="3"/>
  <c r="K26" i="3"/>
  <c r="J26" i="3"/>
  <c r="L26" i="3" s="1"/>
  <c r="M25" i="3"/>
  <c r="M24" i="3"/>
  <c r="M23" i="3"/>
  <c r="M22" i="3"/>
  <c r="M21" i="3"/>
  <c r="M20" i="3"/>
  <c r="M19" i="3"/>
  <c r="M18" i="3"/>
  <c r="M17" i="3"/>
  <c r="M16" i="3"/>
  <c r="M15" i="3"/>
  <c r="M14" i="3"/>
  <c r="M13" i="3"/>
  <c r="M12" i="3"/>
  <c r="M11" i="3"/>
  <c r="F11" i="3"/>
  <c r="M10" i="3"/>
  <c r="I10" i="3"/>
  <c r="K10" i="3" s="1"/>
  <c r="G10" i="3"/>
  <c r="G9" i="3"/>
  <c r="G8" i="3"/>
  <c r="G7" i="3"/>
  <c r="G6" i="3"/>
  <c r="G5" i="3"/>
  <c r="G4" i="3"/>
  <c r="D4" i="3" a="1"/>
  <c r="D4" i="3" s="1"/>
  <c r="L26" i="2"/>
  <c r="N26" i="2" s="1"/>
  <c r="L27" i="2"/>
  <c r="N27" i="2"/>
  <c r="E29" i="2"/>
  <c r="K26" i="2"/>
  <c r="K27" i="2"/>
  <c r="J26" i="2"/>
  <c r="J27" i="2"/>
  <c r="G5" i="2"/>
  <c r="G6" i="2"/>
  <c r="G7" i="2"/>
  <c r="G8" i="2"/>
  <c r="G9" i="2"/>
  <c r="G10" i="2"/>
  <c r="G4" i="2"/>
  <c r="F11" i="2"/>
  <c r="F12" i="2" s="1"/>
  <c r="J29" i="1"/>
  <c r="M27" i="2"/>
  <c r="M26" i="2"/>
  <c r="M25" i="2"/>
  <c r="M24" i="2"/>
  <c r="M23" i="2"/>
  <c r="M22" i="2"/>
  <c r="M21" i="2"/>
  <c r="M20" i="2"/>
  <c r="M19" i="2"/>
  <c r="M18" i="2"/>
  <c r="M17" i="2"/>
  <c r="M16" i="2"/>
  <c r="M15" i="2"/>
  <c r="M14" i="2"/>
  <c r="M13" i="2"/>
  <c r="M12" i="2"/>
  <c r="M11" i="2"/>
  <c r="M10" i="2"/>
  <c r="I10" i="2"/>
  <c r="I11" i="2" s="1"/>
  <c r="D4" i="2" a="1"/>
  <c r="D4" i="2" s="1"/>
  <c r="K26" i="1"/>
  <c r="K27" i="1"/>
  <c r="J11" i="1"/>
  <c r="J12" i="1"/>
  <c r="J13" i="1"/>
  <c r="J14" i="1"/>
  <c r="J15" i="1"/>
  <c r="J16" i="1"/>
  <c r="J17" i="1"/>
  <c r="J18" i="1"/>
  <c r="J19" i="1"/>
  <c r="J20" i="1"/>
  <c r="J21" i="1"/>
  <c r="J22" i="1"/>
  <c r="J23" i="1"/>
  <c r="J24" i="1"/>
  <c r="J25" i="1"/>
  <c r="J26" i="1"/>
  <c r="J27" i="1"/>
  <c r="J10" i="1"/>
  <c r="I26" i="1"/>
  <c r="I27" i="1"/>
  <c r="H26" i="1"/>
  <c r="H27" i="1"/>
  <c r="G10" i="1"/>
  <c r="G11" i="1" s="1"/>
  <c r="G12" i="1" s="1"/>
  <c r="G13" i="1" s="1"/>
  <c r="G14" i="1" s="1"/>
  <c r="G15" i="1" s="1"/>
  <c r="G16" i="1" s="1"/>
  <c r="G17" i="1" s="1"/>
  <c r="G18" i="1" s="1"/>
  <c r="G19" i="1" s="1"/>
  <c r="G20" i="1" s="1"/>
  <c r="G21" i="1" s="1"/>
  <c r="G22" i="1" s="1"/>
  <c r="G23" i="1" s="1"/>
  <c r="G24" i="1" s="1"/>
  <c r="G25" i="1" s="1"/>
  <c r="H25" i="1" s="1"/>
  <c r="I25" i="1" s="1"/>
  <c r="D4" i="1" a="1"/>
  <c r="D4" i="1" s="1"/>
  <c r="J35" i="6" l="1"/>
  <c r="J34" i="6"/>
  <c r="J33" i="6"/>
  <c r="J31" i="6"/>
  <c r="J30" i="6"/>
  <c r="J29" i="6"/>
  <c r="I28" i="6"/>
  <c r="J28" i="6" s="1"/>
  <c r="L28" i="6" s="1"/>
  <c r="L29" i="6"/>
  <c r="M29" i="6" s="1"/>
  <c r="K30" i="6"/>
  <c r="I10" i="5"/>
  <c r="J10" i="5" s="1"/>
  <c r="H11" i="5"/>
  <c r="K11" i="5" s="1"/>
  <c r="G12" i="5"/>
  <c r="I12" i="5" s="1"/>
  <c r="J12" i="5" s="1"/>
  <c r="H10" i="5"/>
  <c r="K10" i="5" s="1"/>
  <c r="E12" i="5"/>
  <c r="H27" i="4"/>
  <c r="H20" i="4"/>
  <c r="H12" i="4"/>
  <c r="H19" i="4"/>
  <c r="H11" i="4"/>
  <c r="H26" i="4"/>
  <c r="H18" i="4"/>
  <c r="H10" i="4"/>
  <c r="H25" i="4"/>
  <c r="H17" i="4"/>
  <c r="H9" i="4"/>
  <c r="H24" i="4"/>
  <c r="H16" i="4"/>
  <c r="H8" i="4"/>
  <c r="H23" i="4"/>
  <c r="H15" i="4"/>
  <c r="H7" i="4"/>
  <c r="H22" i="4"/>
  <c r="H14" i="4"/>
  <c r="H6" i="4"/>
  <c r="H21" i="4"/>
  <c r="H13" i="4"/>
  <c r="H5" i="4"/>
  <c r="AB21" i="4"/>
  <c r="AA21" i="4"/>
  <c r="H4" i="4"/>
  <c r="R6" i="4"/>
  <c r="K4" i="4"/>
  <c r="K7" i="4"/>
  <c r="K6" i="4"/>
  <c r="K5" i="4"/>
  <c r="E8" i="4"/>
  <c r="F12" i="3"/>
  <c r="G11" i="3"/>
  <c r="J10" i="3"/>
  <c r="N26" i="3"/>
  <c r="I11" i="3"/>
  <c r="K10" i="2"/>
  <c r="J11" i="2"/>
  <c r="L11" i="2" s="1"/>
  <c r="J10" i="2"/>
  <c r="G12" i="2"/>
  <c r="F13" i="2"/>
  <c r="G11" i="2"/>
  <c r="K11" i="2" s="1"/>
  <c r="I12" i="2"/>
  <c r="K25" i="1"/>
  <c r="H10" i="1"/>
  <c r="H17" i="1"/>
  <c r="H18" i="1"/>
  <c r="H16" i="1"/>
  <c r="H24" i="1"/>
  <c r="H23" i="1"/>
  <c r="H22" i="1"/>
  <c r="H15" i="1"/>
  <c r="H14" i="1"/>
  <c r="H21" i="1"/>
  <c r="H13" i="1"/>
  <c r="H20" i="1"/>
  <c r="H12" i="1"/>
  <c r="H19" i="1"/>
  <c r="H11" i="1"/>
  <c r="K31" i="6" l="1"/>
  <c r="L30" i="6"/>
  <c r="M30" i="6" s="1"/>
  <c r="G13" i="5"/>
  <c r="I13" i="5" s="1"/>
  <c r="J13" i="5" s="1"/>
  <c r="H12" i="5"/>
  <c r="K12" i="5" s="1"/>
  <c r="E13" i="5"/>
  <c r="S26" i="4"/>
  <c r="I4" i="4"/>
  <c r="L4" i="4" s="1"/>
  <c r="S18" i="4"/>
  <c r="I5" i="4"/>
  <c r="L5" i="4" s="1"/>
  <c r="S9" i="4"/>
  <c r="S4" i="4"/>
  <c r="T4" i="4" s="1"/>
  <c r="W4" i="4" s="1"/>
  <c r="R7" i="4"/>
  <c r="E9" i="4"/>
  <c r="K8" i="4"/>
  <c r="K11" i="3"/>
  <c r="I12" i="3"/>
  <c r="J12" i="3" s="1"/>
  <c r="L10" i="3"/>
  <c r="N10" i="3"/>
  <c r="G12" i="3"/>
  <c r="F13" i="3"/>
  <c r="J11" i="3"/>
  <c r="L10" i="2"/>
  <c r="N10" i="2" s="1"/>
  <c r="N11" i="2"/>
  <c r="K12" i="2"/>
  <c r="J12" i="2"/>
  <c r="F14" i="2"/>
  <c r="G13" i="2"/>
  <c r="H29" i="1"/>
  <c r="I10" i="1"/>
  <c r="K10" i="1" s="1"/>
  <c r="I13" i="2"/>
  <c r="I14" i="1"/>
  <c r="K14" i="1" s="1"/>
  <c r="I15" i="1"/>
  <c r="K15" i="1" s="1"/>
  <c r="I11" i="1"/>
  <c r="I22" i="1"/>
  <c r="K22" i="1" s="1"/>
  <c r="I19" i="1"/>
  <c r="K19" i="1" s="1"/>
  <c r="I23" i="1"/>
  <c r="K23" i="1" s="1"/>
  <c r="I12" i="1"/>
  <c r="K12" i="1" s="1"/>
  <c r="I24" i="1"/>
  <c r="K24" i="1" s="1"/>
  <c r="I20" i="1"/>
  <c r="K20" i="1" s="1"/>
  <c r="I16" i="1"/>
  <c r="K16" i="1" s="1"/>
  <c r="I13" i="1"/>
  <c r="K13" i="1" s="1"/>
  <c r="I18" i="1"/>
  <c r="K18" i="1" s="1"/>
  <c r="I21" i="1"/>
  <c r="K21" i="1" s="1"/>
  <c r="I17" i="1"/>
  <c r="K17" i="1" s="1"/>
  <c r="K32" i="6" l="1"/>
  <c r="L31" i="6"/>
  <c r="M31" i="6" s="1"/>
  <c r="G14" i="5"/>
  <c r="I14" i="5" s="1"/>
  <c r="J14" i="5" s="1"/>
  <c r="H13" i="5"/>
  <c r="K13" i="5" s="1"/>
  <c r="E14" i="5"/>
  <c r="S11" i="4"/>
  <c r="I8" i="4"/>
  <c r="L8" i="4" s="1"/>
  <c r="S8" i="4"/>
  <c r="S16" i="4"/>
  <c r="S10" i="4"/>
  <c r="S14" i="4"/>
  <c r="S19" i="4"/>
  <c r="S13" i="4"/>
  <c r="S21" i="4"/>
  <c r="S5" i="4"/>
  <c r="T5" i="4" s="1"/>
  <c r="W5" i="4" s="1"/>
  <c r="S20" i="4"/>
  <c r="S7" i="4"/>
  <c r="T7" i="4" s="1"/>
  <c r="W7" i="4" s="1"/>
  <c r="S12" i="4"/>
  <c r="S17" i="4"/>
  <c r="S15" i="4"/>
  <c r="S6" i="4"/>
  <c r="T6" i="4" s="1"/>
  <c r="W6" i="4" s="1"/>
  <c r="S23" i="4"/>
  <c r="I7" i="4"/>
  <c r="L7" i="4" s="1"/>
  <c r="S24" i="4"/>
  <c r="S25" i="4"/>
  <c r="S27" i="4"/>
  <c r="I6" i="4"/>
  <c r="L6" i="4" s="1"/>
  <c r="S22" i="4"/>
  <c r="R8" i="4"/>
  <c r="E10" i="4"/>
  <c r="K9" i="4"/>
  <c r="I9" i="4"/>
  <c r="F14" i="3"/>
  <c r="G13" i="3"/>
  <c r="L12" i="3"/>
  <c r="K12" i="3"/>
  <c r="I13" i="3"/>
  <c r="J13" i="3" s="1"/>
  <c r="L11" i="3"/>
  <c r="N11" i="3" s="1"/>
  <c r="L12" i="2"/>
  <c r="N12" i="2" s="1"/>
  <c r="K13" i="2"/>
  <c r="J13" i="2"/>
  <c r="G14" i="2"/>
  <c r="F15" i="2"/>
  <c r="K11" i="1"/>
  <c r="K29" i="1" s="1"/>
  <c r="I29" i="1"/>
  <c r="I14" i="2"/>
  <c r="K33" i="6" l="1"/>
  <c r="L32" i="6"/>
  <c r="M32" i="6" s="1"/>
  <c r="H14" i="5"/>
  <c r="K14" i="5" s="1"/>
  <c r="E15" i="5"/>
  <c r="G15" i="5"/>
  <c r="I15" i="5" s="1"/>
  <c r="J15" i="5" s="1"/>
  <c r="T8" i="4"/>
  <c r="L9" i="4"/>
  <c r="R9" i="4"/>
  <c r="T9" i="4" s="1"/>
  <c r="K10" i="4"/>
  <c r="I10" i="4"/>
  <c r="E11" i="4"/>
  <c r="N12" i="3"/>
  <c r="L13" i="3"/>
  <c r="F15" i="3"/>
  <c r="G14" i="3"/>
  <c r="K13" i="3"/>
  <c r="I14" i="3"/>
  <c r="J14" i="3" s="1"/>
  <c r="L13" i="2"/>
  <c r="N13" i="2" s="1"/>
  <c r="K14" i="2"/>
  <c r="J14" i="2"/>
  <c r="F16" i="2"/>
  <c r="G15" i="2"/>
  <c r="I15" i="2"/>
  <c r="K34" i="6" l="1"/>
  <c r="L33" i="6"/>
  <c r="M33" i="6" s="1"/>
  <c r="H15" i="5"/>
  <c r="K15" i="5" s="1"/>
  <c r="E16" i="5"/>
  <c r="G16" i="5"/>
  <c r="I16" i="5" s="1"/>
  <c r="J16" i="5" s="1"/>
  <c r="L10" i="4"/>
  <c r="W8" i="4"/>
  <c r="R10" i="4"/>
  <c r="T10" i="4" s="1"/>
  <c r="K11" i="4"/>
  <c r="I11" i="4"/>
  <c r="E12" i="4"/>
  <c r="N13" i="3"/>
  <c r="L14" i="3"/>
  <c r="K14" i="3"/>
  <c r="I15" i="3"/>
  <c r="J15" i="3" s="1"/>
  <c r="F16" i="3"/>
  <c r="G15" i="3"/>
  <c r="L14" i="2"/>
  <c r="N14" i="2" s="1"/>
  <c r="K15" i="2"/>
  <c r="J15" i="2"/>
  <c r="G16" i="2"/>
  <c r="F17" i="2"/>
  <c r="I16" i="2"/>
  <c r="L34" i="6" l="1"/>
  <c r="M34" i="6" s="1"/>
  <c r="K35" i="6"/>
  <c r="G17" i="5"/>
  <c r="I17" i="5" s="1"/>
  <c r="J17" i="5" s="1"/>
  <c r="H16" i="5"/>
  <c r="K16" i="5" s="1"/>
  <c r="E17" i="5"/>
  <c r="L11" i="4"/>
  <c r="W9" i="4"/>
  <c r="R11" i="4"/>
  <c r="T11" i="4" s="1"/>
  <c r="W10" i="4"/>
  <c r="K12" i="4"/>
  <c r="I12" i="4"/>
  <c r="E13" i="4"/>
  <c r="N14" i="3"/>
  <c r="L15" i="3"/>
  <c r="K15" i="3"/>
  <c r="I16" i="3"/>
  <c r="J16" i="3" s="1"/>
  <c r="G16" i="3"/>
  <c r="F17" i="3"/>
  <c r="L15" i="2"/>
  <c r="N15" i="2" s="1"/>
  <c r="K16" i="2"/>
  <c r="J16" i="2"/>
  <c r="G17" i="2"/>
  <c r="F18" i="2"/>
  <c r="I17" i="2"/>
  <c r="L35" i="6" l="1"/>
  <c r="M35" i="6" s="1"/>
  <c r="K36" i="6"/>
  <c r="E18" i="5"/>
  <c r="H17" i="5"/>
  <c r="K17" i="5" s="1"/>
  <c r="G18" i="5"/>
  <c r="I18" i="5" s="1"/>
  <c r="J18" i="5" s="1"/>
  <c r="L12" i="4"/>
  <c r="R12" i="4"/>
  <c r="T12" i="4" s="1"/>
  <c r="K13" i="4"/>
  <c r="I13" i="4"/>
  <c r="E14" i="4"/>
  <c r="N15" i="3"/>
  <c r="F18" i="3"/>
  <c r="G17" i="3"/>
  <c r="L16" i="3"/>
  <c r="K16" i="3"/>
  <c r="I17" i="3"/>
  <c r="L16" i="2"/>
  <c r="N16" i="2" s="1"/>
  <c r="K17" i="2"/>
  <c r="J17" i="2"/>
  <c r="G18" i="2"/>
  <c r="F19" i="2"/>
  <c r="I18" i="2"/>
  <c r="L36" i="6" l="1"/>
  <c r="M36" i="6" s="1"/>
  <c r="K37" i="6"/>
  <c r="G19" i="5"/>
  <c r="I19" i="5" s="1"/>
  <c r="J19" i="5" s="1"/>
  <c r="H18" i="5"/>
  <c r="K18" i="5" s="1"/>
  <c r="E19" i="5"/>
  <c r="L13" i="4"/>
  <c r="R13" i="4"/>
  <c r="T13" i="4" s="1"/>
  <c r="W11" i="4"/>
  <c r="W12" i="4"/>
  <c r="K14" i="4"/>
  <c r="I14" i="4"/>
  <c r="E15" i="4"/>
  <c r="N16" i="3"/>
  <c r="I18" i="3"/>
  <c r="J18" i="3" s="1"/>
  <c r="K17" i="3"/>
  <c r="J17" i="3"/>
  <c r="G18" i="3"/>
  <c r="F19" i="3"/>
  <c r="L17" i="2"/>
  <c r="N17" i="2" s="1"/>
  <c r="K18" i="2"/>
  <c r="J18" i="2"/>
  <c r="F20" i="2"/>
  <c r="G19" i="2"/>
  <c r="I19" i="2"/>
  <c r="K38" i="6" l="1"/>
  <c r="L37" i="6"/>
  <c r="M37" i="6" s="1"/>
  <c r="E20" i="5"/>
  <c r="H19" i="5"/>
  <c r="K19" i="5" s="1"/>
  <c r="G20" i="5"/>
  <c r="I20" i="5" s="1"/>
  <c r="J20" i="5" s="1"/>
  <c r="L14" i="4"/>
  <c r="R14" i="4"/>
  <c r="T14" i="4" s="1"/>
  <c r="K15" i="4"/>
  <c r="I15" i="4"/>
  <c r="E16" i="4"/>
  <c r="F20" i="3"/>
  <c r="G19" i="3"/>
  <c r="L18" i="3"/>
  <c r="L17" i="3"/>
  <c r="N17" i="3" s="1"/>
  <c r="K18" i="3"/>
  <c r="I19" i="3"/>
  <c r="L18" i="2"/>
  <c r="N18" i="2" s="1"/>
  <c r="K19" i="2"/>
  <c r="J19" i="2"/>
  <c r="F21" i="2"/>
  <c r="G20" i="2"/>
  <c r="I20" i="2"/>
  <c r="K39" i="6" l="1"/>
  <c r="L39" i="6" s="1"/>
  <c r="L38" i="6"/>
  <c r="M38" i="6" s="1"/>
  <c r="G21" i="5"/>
  <c r="I21" i="5" s="1"/>
  <c r="J21" i="5" s="1"/>
  <c r="H20" i="5"/>
  <c r="K20" i="5" s="1"/>
  <c r="E21" i="5"/>
  <c r="L15" i="4"/>
  <c r="R15" i="4"/>
  <c r="T15" i="4" s="1"/>
  <c r="W13" i="4"/>
  <c r="K16" i="4"/>
  <c r="I16" i="4"/>
  <c r="E17" i="4"/>
  <c r="N18" i="3"/>
  <c r="F21" i="3"/>
  <c r="G20" i="3"/>
  <c r="K19" i="3"/>
  <c r="I20" i="3"/>
  <c r="J19" i="3"/>
  <c r="L19" i="2"/>
  <c r="N19" i="2" s="1"/>
  <c r="K20" i="2"/>
  <c r="J20" i="2"/>
  <c r="F22" i="2"/>
  <c r="G21" i="2"/>
  <c r="I21" i="2"/>
  <c r="M39" i="6" l="1"/>
  <c r="H21" i="5"/>
  <c r="K21" i="5" s="1"/>
  <c r="E22" i="5"/>
  <c r="G22" i="5"/>
  <c r="I22" i="5" s="1"/>
  <c r="J22" i="5" s="1"/>
  <c r="L16" i="4"/>
  <c r="R16" i="4"/>
  <c r="T16" i="4" s="1"/>
  <c r="W14" i="4"/>
  <c r="K17" i="4"/>
  <c r="I17" i="4"/>
  <c r="E18" i="4"/>
  <c r="F22" i="3"/>
  <c r="G21" i="3"/>
  <c r="K20" i="3"/>
  <c r="I21" i="3"/>
  <c r="L19" i="3"/>
  <c r="N19" i="3" s="1"/>
  <c r="J20" i="3"/>
  <c r="L20" i="2"/>
  <c r="N20" i="2" s="1"/>
  <c r="K21" i="2"/>
  <c r="J21" i="2"/>
  <c r="F23" i="2"/>
  <c r="G22" i="2"/>
  <c r="I22" i="2"/>
  <c r="G23" i="5" l="1"/>
  <c r="I23" i="5" s="1"/>
  <c r="J23" i="5" s="1"/>
  <c r="E23" i="5"/>
  <c r="H22" i="5"/>
  <c r="K22" i="5" s="1"/>
  <c r="L17" i="4"/>
  <c r="R17" i="4"/>
  <c r="T17" i="4" s="1"/>
  <c r="W16" i="4"/>
  <c r="W15" i="4"/>
  <c r="K18" i="4"/>
  <c r="I18" i="4"/>
  <c r="E19" i="4"/>
  <c r="L20" i="3"/>
  <c r="N20" i="3" s="1"/>
  <c r="I22" i="3"/>
  <c r="J22" i="3" s="1"/>
  <c r="K21" i="3"/>
  <c r="F23" i="3"/>
  <c r="G22" i="3"/>
  <c r="J21" i="3"/>
  <c r="L21" i="2"/>
  <c r="N21" i="2" s="1"/>
  <c r="K22" i="2"/>
  <c r="J22" i="2"/>
  <c r="F24" i="2"/>
  <c r="G23" i="2"/>
  <c r="I23" i="2"/>
  <c r="H23" i="5" l="1"/>
  <c r="K23" i="5" s="1"/>
  <c r="E24" i="5"/>
  <c r="G24" i="5"/>
  <c r="I24" i="5" s="1"/>
  <c r="J24" i="5" s="1"/>
  <c r="L18" i="4"/>
  <c r="R18" i="4"/>
  <c r="T18" i="4" s="1"/>
  <c r="K19" i="4"/>
  <c r="I19" i="4"/>
  <c r="E20" i="4"/>
  <c r="L21" i="3"/>
  <c r="N21" i="3" s="1"/>
  <c r="F24" i="3"/>
  <c r="G23" i="3"/>
  <c r="L22" i="3"/>
  <c r="K22" i="3"/>
  <c r="I23" i="3"/>
  <c r="J23" i="3" s="1"/>
  <c r="L22" i="2"/>
  <c r="N22" i="2" s="1"/>
  <c r="K23" i="2"/>
  <c r="J23" i="2"/>
  <c r="F25" i="2"/>
  <c r="G24" i="2"/>
  <c r="I24" i="2"/>
  <c r="G25" i="5" l="1"/>
  <c r="I25" i="5" s="1"/>
  <c r="J25" i="5" s="1"/>
  <c r="E25" i="5"/>
  <c r="H24" i="5"/>
  <c r="K24" i="5" s="1"/>
  <c r="L19" i="4"/>
  <c r="R19" i="4"/>
  <c r="T19" i="4" s="1"/>
  <c r="W17" i="4"/>
  <c r="W18" i="4"/>
  <c r="K20" i="4"/>
  <c r="I20" i="4"/>
  <c r="E21" i="4"/>
  <c r="N22" i="3"/>
  <c r="G24" i="3"/>
  <c r="F25" i="3"/>
  <c r="L23" i="3"/>
  <c r="K23" i="3"/>
  <c r="I24" i="3"/>
  <c r="L23" i="2"/>
  <c r="N23" i="2" s="1"/>
  <c r="G25" i="2"/>
  <c r="G29" i="2" s="1"/>
  <c r="F29" i="2"/>
  <c r="K24" i="2"/>
  <c r="J24" i="2"/>
  <c r="I25" i="2"/>
  <c r="H25" i="5" l="1"/>
  <c r="K25" i="5" s="1"/>
  <c r="E29" i="5"/>
  <c r="L20" i="4"/>
  <c r="R20" i="4"/>
  <c r="T20" i="4" s="1"/>
  <c r="K21" i="4"/>
  <c r="I21" i="4"/>
  <c r="E22" i="4"/>
  <c r="N23" i="3"/>
  <c r="I25" i="3"/>
  <c r="J25" i="3" s="1"/>
  <c r="K24" i="3"/>
  <c r="G25" i="3"/>
  <c r="G29" i="3" s="1"/>
  <c r="F29" i="3"/>
  <c r="J24" i="3"/>
  <c r="L24" i="2"/>
  <c r="N24" i="2" s="1"/>
  <c r="K25" i="2"/>
  <c r="J25" i="2"/>
  <c r="K29" i="5" l="1"/>
  <c r="K30" i="5" s="1"/>
  <c r="L21" i="4"/>
  <c r="W19" i="4"/>
  <c r="R21" i="4"/>
  <c r="T21" i="4" s="1"/>
  <c r="K22" i="4"/>
  <c r="I22" i="4"/>
  <c r="E23" i="4"/>
  <c r="L25" i="3"/>
  <c r="L24" i="3"/>
  <c r="N24" i="3" s="1"/>
  <c r="K25" i="3"/>
  <c r="L25" i="2"/>
  <c r="N25" i="2" s="1"/>
  <c r="N29" i="2" s="1"/>
  <c r="N30" i="2" s="1"/>
  <c r="L22" i="4" l="1"/>
  <c r="W20" i="4"/>
  <c r="R22" i="4"/>
  <c r="T22" i="4" s="1"/>
  <c r="K23" i="4"/>
  <c r="I23" i="4"/>
  <c r="E24" i="4"/>
  <c r="N25" i="3"/>
  <c r="N29" i="3" s="1"/>
  <c r="N30" i="3" s="1"/>
  <c r="L23" i="4" l="1"/>
  <c r="R23" i="4"/>
  <c r="T23" i="4" s="1"/>
  <c r="W21" i="4"/>
  <c r="W22" i="4"/>
  <c r="K24" i="4"/>
  <c r="I24" i="4"/>
  <c r="E25" i="4"/>
  <c r="L24" i="4" l="1"/>
  <c r="R24" i="4"/>
  <c r="T24" i="4" s="1"/>
  <c r="K25" i="4"/>
  <c r="I25" i="4"/>
  <c r="E26" i="4"/>
  <c r="L25" i="4" l="1"/>
  <c r="R25" i="4"/>
  <c r="T25" i="4" s="1"/>
  <c r="W24" i="4"/>
  <c r="W23" i="4"/>
  <c r="K26" i="4"/>
  <c r="I26" i="4"/>
  <c r="E27" i="4"/>
  <c r="L26" i="4" l="1"/>
  <c r="R26" i="4"/>
  <c r="T26" i="4" s="1"/>
  <c r="W25" i="4"/>
  <c r="K27" i="4"/>
  <c r="K29" i="4" s="1"/>
  <c r="I27" i="4"/>
  <c r="I29" i="4" s="1"/>
  <c r="E29" i="4"/>
  <c r="R27" i="4" l="1"/>
  <c r="T27" i="4" s="1"/>
  <c r="L27" i="4"/>
  <c r="L29" i="4" s="1"/>
  <c r="AA3" i="4" s="1"/>
  <c r="R29" i="4" l="1"/>
  <c r="W26" i="4"/>
  <c r="W27" i="4"/>
  <c r="W29" i="4" l="1"/>
  <c r="AB3"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<sst xmlns="http://schemas.openxmlformats.org/spreadsheetml/2006/main" count="79" uniqueCount="42">
  <si>
    <t>Contract MW</t>
  </si>
  <si>
    <t>Merchant Price</t>
  </si>
  <si>
    <t>Receive from Merchant</t>
  </si>
  <si>
    <t>Swap Contract - Pay Merchant</t>
  </si>
  <si>
    <t>Swap Contract - Receive Fixed</t>
  </si>
  <si>
    <t>Net Cash Fllow</t>
  </si>
  <si>
    <t>Contracted MW for 16 Hrs</t>
  </si>
  <si>
    <t>Production</t>
  </si>
  <si>
    <t>Production in MW</t>
  </si>
  <si>
    <t>Swap Price Euro/MWH</t>
  </si>
  <si>
    <t>Total</t>
  </si>
  <si>
    <t>Requred Purchase MW</t>
  </si>
  <si>
    <t>Merchant Price Euro/MWH</t>
  </si>
  <si>
    <t>Receive from Merchant Euro</t>
  </si>
  <si>
    <t>Purchase to Meet Requirement</t>
  </si>
  <si>
    <t>Net Cash Flow</t>
  </si>
  <si>
    <t>Recipts - Euro/MWH</t>
  </si>
  <si>
    <t>Requred Sale MW</t>
  </si>
  <si>
    <t>Natural Gas Price USD/MMBTU</t>
  </si>
  <si>
    <t>Market Heat Rate</t>
  </si>
  <si>
    <t>Sale of Electricity Euro</t>
  </si>
  <si>
    <t>Heat Rate on Gas Plant</t>
  </si>
  <si>
    <t>Payment for Natual Gas</t>
  </si>
  <si>
    <t>Gas Plant</t>
  </si>
  <si>
    <t>Solar</t>
  </si>
  <si>
    <t>CfD Price Euro/MWH</t>
  </si>
  <si>
    <t>Price Difference</t>
  </si>
  <si>
    <t>Cash Flow from CfD</t>
  </si>
  <si>
    <t>BTU/kWh</t>
  </si>
  <si>
    <t>MMBTU/MWh</t>
  </si>
  <si>
    <t>Increment</t>
  </si>
  <si>
    <t>MW</t>
  </si>
  <si>
    <t>USD/MMBTU</t>
  </si>
  <si>
    <t>MMBTU/MWH</t>
  </si>
  <si>
    <t>MWH</t>
  </si>
  <si>
    <t>MMBTU</t>
  </si>
  <si>
    <t>Gas Price</t>
  </si>
  <si>
    <t>Gas Cost</t>
  </si>
  <si>
    <t>Capaciity Factor</t>
  </si>
  <si>
    <t>USD Penalty</t>
  </si>
  <si>
    <t>Hours</t>
  </si>
  <si>
    <t>Cost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</si>
</sst>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Red]_(* \(#,##0.00\);_-* &quot;-&quot;??_-;_-@_-"/>
    <numFmt numFmtId="165" formatCode="_(* #,##0_);[Red]_(* \(#,##0\);_(* &quot;-&quot;??_);_(@_)"/>
  </numFmts>
  <fonts count="2" x14ac:knownFonts="1">
    <font>
      <sz val="11"/>
      <color theme="1"/>
      <name val="Aptos Narrow"/>
      <family val="2"/>
      <scheme val="minor"/>
    </font>
    <font>
      <sz val="11"/>
      <color rgb="FF0000FF"/>
      <name val="Aptos Narrow"/>
      <family val="2"/>
      <scheme val="minor"/>
    </font>
  </fonts>
  <fills count="3">
    <fill>
      <patternFill patternType="none"/>
    </fill>
    <fill>
      <patternFill patternType="gray125"/>
    </fill>
    <fill>
      <patternFill patternType="solid">
        <fgColor rgb="FFFFFFE5"/>
        <bgColor indexed="64"/>
      </patternFill>
    </fill>
  </fills>
  <borders count="7">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0">
    <xf numFmtId="0" fontId="0" fillId="0" borderId="0" xfId="0"/>
    <xf numFmtId="164" fontId="0" fillId="0" borderId="0" xfId="0" applyNumberFormat="1"/>
    <xf numFmtId="0" fontId="0" fillId="0" borderId="0" xfId="0" applyAlignment="1">
      <alignment horizontal="center"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xf numFmtId="0" fontId="0" fillId="0" borderId="4" xfId="0" applyBorder="1"/>
    <xf numFmtId="43" fontId="0" fillId="0" borderId="0" xfId="0" applyNumberFormat="1"/>
    <xf numFmtId="43" fontId="0" fillId="0" borderId="3" xfId="0" applyNumberFormat="1" applyBorder="1"/>
    <xf numFmtId="43" fontId="0" fillId="0" borderId="4" xfId="0" applyNumberFormat="1" applyBorder="1"/>
    <xf numFmtId="43" fontId="0" fillId="0" borderId="5" xfId="0" applyNumberFormat="1" applyBorder="1"/>
    <xf numFmtId="43" fontId="0" fillId="0" borderId="6" xfId="0" applyNumberFormat="1" applyBorder="1"/>
    <xf numFmtId="9" fontId="1" fillId="2" borderId="0" xfId="0" applyNumberFormat="1" applyFont="1" applyFill="1"/>
    <xf numFmtId="0" fontId="1" fillId="2" borderId="0" xfId="0" applyFont="1" applyFill="1"/>
    <xf numFmtId="164" fontId="1" fillId="2" borderId="0" xfId="0" applyNumberFormat="1" applyFont="1" applyFill="1"/>
    <xf numFmtId="165" fontId="0" fillId="0" borderId="0" xfId="0" applyNumberFormat="1"/>
    <xf numFmtId="10" fontId="0" fillId="0" borderId="0" xfId="0" applyNumberFormat="1"/>
    <xf numFmtId="165" fontId="1" fillId="2" borderId="0" xfId="0" applyNumberFormat="1" applyFont="1" applyFill="1"/>
    <xf numFmtId="3" fontId="1" fillId="2" borderId="0" xfId="0" applyNumberFormat="1" applyFont="1" applyFill="1"/>
    <xf numFmtId="0" fontId="0" fillId="0" borderId="0" xfId="0" applyAlignment="1">
      <alignment horizontal="center"/>
    </xf>
  </cellXfs>
  <cellStyles count="1">
    <cellStyle name="Normal" xfId="0" builtinId="0"/>
  </cellStyles>
  <dxfs count="12">
    <dxf>
      <fill>
        <patternFill>
          <bgColor rgb="FFF0FFE5"/>
        </patternFill>
      </fill>
    </dxf>
    <dxf>
      <fill>
        <patternFill>
          <bgColor rgb="FFFEECEE"/>
        </patternFill>
      </fill>
    </dxf>
    <dxf>
      <fill>
        <patternFill>
          <bgColor rgb="FFF0FFE5"/>
        </patternFill>
      </fill>
    </dxf>
    <dxf>
      <fill>
        <patternFill>
          <bgColor rgb="FFFEECEE"/>
        </patternFill>
      </fill>
    </dxf>
    <dxf>
      <fill>
        <patternFill>
          <bgColor rgb="FFF0FFE5"/>
        </patternFill>
      </fill>
    </dxf>
    <dxf>
      <fill>
        <patternFill>
          <bgColor rgb="FFFEECEE"/>
        </patternFill>
      </fill>
    </dxf>
    <dxf>
      <fill>
        <patternFill>
          <bgColor rgb="FFF0FFE5"/>
        </patternFill>
      </fill>
    </dxf>
    <dxf>
      <fill>
        <patternFill>
          <bgColor rgb="FFFEECEE"/>
        </patternFill>
      </fill>
    </dxf>
    <dxf>
      <fill>
        <patternFill>
          <bgColor rgb="FFF0FFE5"/>
        </patternFill>
      </fill>
    </dxf>
    <dxf>
      <fill>
        <patternFill>
          <bgColor rgb="FFFEECEE"/>
        </patternFill>
      </fill>
    </dxf>
    <dxf>
      <fill>
        <patternFill>
          <bgColor rgb="FFF0FFE5"/>
        </patternFill>
      </fill>
    </dxf>
    <dxf>
      <fill>
        <patternFill>
          <bgColor rgb="FFFEECE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152400</xdr:rowOff>
    </xdr:from>
    <xdr:to>
      <xdr:col>17</xdr:col>
      <xdr:colOff>484415</xdr:colOff>
      <xdr:row>19</xdr:row>
      <xdr:rowOff>38554</xdr:rowOff>
    </xdr:to>
    <xdr:sp macro="" textlink="">
      <xdr:nvSpPr>
        <xdr:cNvPr id="3" name="Rectangle 2">
          <a:extLst>
            <a:ext uri="{FF2B5EF4-FFF2-40B4-BE49-F238E27FC236}">
              <a16:creationId xmlns:a16="http://schemas.microsoft.com/office/drawing/2014/main" id="{3E8520F9-D7FB-8424-BCC7-642B93E8FA13}"/>
            </a:ext>
          </a:extLst>
        </xdr:cNvPr>
        <xdr:cNvSpPr>
          <a:spLocks noGrp="1" noChangeArrowheads="1"/>
        </xdr:cNvSpPr>
      </xdr:nvSpPr>
      <xdr:spPr>
        <a:xfrm>
          <a:off x="146050" y="336550"/>
          <a:ext cx="9291865" cy="3200854"/>
        </a:xfrm>
        <a:prstGeom prst="rect">
          <a:avLst/>
        </a:prstGeom>
      </xdr:spPr>
      <xdr:txBody>
        <a:bodyPr vert="horz" wrap="square" lIns="91440" tIns="45720" rIns="91440" bIns="45720" rtlCol="0">
          <a:noAutofit/>
        </a:bodyPr>
        <a:lstStyle>
          <a:lvl1pPr marL="228600" indent="-228600" algn="just" defTabSz="914400" rtl="0" eaLnBrk="1" latinLnBrk="0" hangingPunct="1">
            <a:lnSpc>
              <a:spcPct val="90000"/>
            </a:lnSpc>
            <a:spcBef>
              <a:spcPts val="1000"/>
            </a:spcBef>
            <a:buFont typeface="Arial" panose="020B0604020202020204" pitchFamily="34" charset="0"/>
            <a:buChar char="•"/>
            <a:defRPr sz="2000" kern="1200">
              <a:solidFill>
                <a:schemeClr val="tx1">
                  <a:lumMod val="65000"/>
                  <a:lumOff val="35000"/>
                </a:schemeClr>
              </a:solidFill>
              <a:latin typeface="Arial" panose="020B0604020202020204" pitchFamily="34" charset="0"/>
              <a:ea typeface="+mn-ea"/>
              <a:cs typeface="Arial" panose="020B0604020202020204" pitchFamily="34" charset="0"/>
            </a:defRPr>
          </a:lvl1pPr>
          <a:lvl2pPr marL="685800" indent="-228600" algn="just" defTabSz="914400" rtl="0" eaLnBrk="1" latinLnBrk="0" hangingPunct="1">
            <a:lnSpc>
              <a:spcPct val="90000"/>
            </a:lnSpc>
            <a:spcBef>
              <a:spcPts val="500"/>
            </a:spcBef>
            <a:buFont typeface="Wingdings 3" panose="05040102010807070707" pitchFamily="18" charset="2"/>
            <a:buChar char=""/>
            <a:defRPr sz="1800" kern="1200">
              <a:solidFill>
                <a:schemeClr val="tx1">
                  <a:lumMod val="65000"/>
                  <a:lumOff val="35000"/>
                </a:schemeClr>
              </a:solidFill>
              <a:latin typeface="Arial" panose="020B0604020202020204" pitchFamily="34" charset="0"/>
              <a:ea typeface="+mn-ea"/>
              <a:cs typeface="Arial" panose="020B0604020202020204" pitchFamily="34" charset="0"/>
            </a:defRPr>
          </a:lvl2pPr>
          <a:lvl3pPr marL="1143000" indent="-228600" algn="just" defTabSz="914400" rtl="0" eaLnBrk="1" latinLnBrk="0" hangingPunct="1">
            <a:lnSpc>
              <a:spcPct val="90000"/>
            </a:lnSpc>
            <a:spcBef>
              <a:spcPts val="500"/>
            </a:spcBef>
            <a:buFont typeface="Wingdings 3" panose="05040102010807070707" pitchFamily="18" charset="2"/>
            <a:buChar char=""/>
            <a:defRPr sz="1700" kern="1200">
              <a:solidFill>
                <a:schemeClr val="tx1">
                  <a:lumMod val="65000"/>
                  <a:lumOff val="35000"/>
                </a:schemeClr>
              </a:solidFill>
              <a:latin typeface="Arial" panose="020B0604020202020204" pitchFamily="34" charset="0"/>
              <a:ea typeface="+mn-ea"/>
              <a:cs typeface="Arial" panose="020B0604020202020204" pitchFamily="34" charset="0"/>
            </a:defRPr>
          </a:lvl3pPr>
          <a:lvl4pPr marL="1600200" indent="-228600" algn="just" defTabSz="914400" rtl="0" eaLnBrk="1" latinLnBrk="0" hangingPunct="1">
            <a:lnSpc>
              <a:spcPct val="90000"/>
            </a:lnSpc>
            <a:spcBef>
              <a:spcPts val="500"/>
            </a:spcBef>
            <a:buFont typeface="Wingdings 3" panose="05040102010807070707" pitchFamily="18" charset="2"/>
            <a:buChar char=""/>
            <a:defRPr sz="1600" kern="1200">
              <a:solidFill>
                <a:schemeClr val="tx1">
                  <a:lumMod val="65000"/>
                  <a:lumOff val="35000"/>
                </a:schemeClr>
              </a:solidFill>
              <a:latin typeface="Arial" panose="020B0604020202020204" pitchFamily="34" charset="0"/>
              <a:ea typeface="+mn-ea"/>
              <a:cs typeface="Arial" panose="020B0604020202020204" pitchFamily="34" charset="0"/>
            </a:defRPr>
          </a:lvl4pPr>
          <a:lvl5pPr marL="2057400" indent="-228600" algn="just" defTabSz="914400" rtl="0" eaLnBrk="1" latinLnBrk="0" hangingPunct="1">
            <a:lnSpc>
              <a:spcPct val="90000"/>
            </a:lnSpc>
            <a:spcBef>
              <a:spcPts val="500"/>
            </a:spcBef>
            <a:buFont typeface="Wingdings 3" panose="05040102010807070707" pitchFamily="18" charset="2"/>
            <a:buChar char=""/>
            <a:defRPr sz="1500" kern="1200">
              <a:solidFill>
                <a:schemeClr val="tx1">
                  <a:lumMod val="65000"/>
                  <a:lumOff val="35000"/>
                </a:schemeClr>
              </a:solidFill>
              <a:latin typeface="Arial" panose="020B0604020202020204" pitchFamily="34" charset="0"/>
              <a:ea typeface="+mn-ea"/>
              <a:cs typeface="Arial" panose="020B0604020202020204" pitchFamily="34" charset="0"/>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a:lnSpc>
              <a:spcPct val="90000"/>
            </a:lnSpc>
          </a:pPr>
          <a:r>
            <a:rPr lang="en-US" altLang="en-US" sz="1200"/>
            <a:t>Determining any liquidated damages related to Commercial Net Heat Rate, Commercial Net Heat Rate shall be averaged (with separate averages for natural gas and fuel oil) for the six Units (based upon the final Performance Tests for each Unit) as adjusted for transformer losses, auxiliary loads and balance of plant restrictions determined during the tests for Plant Commercial Operation, and liquidated damages, if any, shall be computed based upon the per Unit average Commercial Net Heat Rate for natural gas and fuel oil. </a:t>
          </a:r>
        </a:p>
        <a:p>
          <a:pPr>
            <a:lnSpc>
              <a:spcPct val="90000"/>
            </a:lnSpc>
          </a:pPr>
          <a:r>
            <a:rPr lang="en-US" altLang="en-US" sz="1200"/>
            <a:t>Prior to the computation of liquidated damages for net heat rate of the entire Plant, Contractor shall, at such times as are provided in this Agreement, pay to Owner liquidated damages of</a:t>
          </a:r>
        </a:p>
        <a:p>
          <a:pPr lvl="1">
            <a:lnSpc>
              <a:spcPct val="90000"/>
            </a:lnSpc>
          </a:pPr>
          <a:r>
            <a:rPr lang="en-US" altLang="en-US" sz="1200"/>
            <a:t> FIVE THOUSAND EIGHT HUNDRED SIXTY DOLLARS ($5,860) per BTU/KW-HR for each BTU/KW-HR that the net heat rate of a Unit exceeds Ten Thousand Six Hundred Eighty-Three  (10,683) BTU/KW-HR (HHV) when operated on natural gas,</a:t>
          </a:r>
        </a:p>
        <a:p>
          <a:pPr lvl="1">
            <a:lnSpc>
              <a:spcPct val="90000"/>
            </a:lnSpc>
          </a:pPr>
          <a:r>
            <a:rPr lang="en-US" altLang="en-US" sz="1200"/>
            <a:t>plus, NINE HUNDRED FIFTY DOLLARS ($950) per BTU/KW-HR  for each BTU/KW-HR that the net heat rate of a Unit exceeds Ten Thousand Eight Hundred  Twenty-One (10,821) BTU/KW-HR (HHV) when operated on fuel oil, as measured in the most recent Performance Tests for such Unit. </a:t>
          </a:r>
        </a:p>
        <a:p>
          <a:pPr>
            <a:lnSpc>
              <a:spcPct val="90000"/>
            </a:lnSpc>
          </a:pPr>
          <a:r>
            <a:rPr lang="en-US" altLang="en-US" sz="1200"/>
            <a:t>Contractor shall have the right to retest.  Contractor's total aggregate liability for liquidated damages shall not exceed twenty-two- and one-half percent (22 1/2%) of the Guaranteed Lump Sum Price.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85E78-492F-45D4-B8CE-E5A4B5A2CAD3}">
  <dimension ref="D1:K29"/>
  <sheetViews>
    <sheetView showGridLines="0" tabSelected="1" zoomScale="90" zoomScaleNormal="90" workbookViewId="0">
      <selection activeCell="I10" sqref="I10"/>
    </sheetView>
  </sheetViews>
  <sheetFormatPr defaultRowHeight="14.5" x14ac:dyDescent="0.35"/>
  <cols>
    <col min="1" max="3" width="2.54296875" customWidth="1"/>
    <col min="5" max="5" width="12.1796875" customWidth="1"/>
    <col min="6" max="13" width="12.26953125" customWidth="1"/>
  </cols>
  <sheetData>
    <row r="1" spans="4:11" x14ac:dyDescent="0.35">
      <c r="G1" s="12">
        <v>0.2</v>
      </c>
    </row>
    <row r="2" spans="4:11" x14ac:dyDescent="0.35">
      <c r="E2" t="s">
        <v>0</v>
      </c>
      <c r="G2" s="13">
        <v>60</v>
      </c>
    </row>
    <row r="3" spans="4:11" ht="43.5" x14ac:dyDescent="0.35">
      <c r="E3" s="2" t="s">
        <v>6</v>
      </c>
      <c r="F3" s="2" t="s">
        <v>9</v>
      </c>
      <c r="G3" s="2" t="s">
        <v>1</v>
      </c>
      <c r="H3" s="2" t="s">
        <v>2</v>
      </c>
      <c r="I3" s="3" t="s">
        <v>3</v>
      </c>
      <c r="J3" s="4" t="s">
        <v>4</v>
      </c>
      <c r="K3" s="2" t="s">
        <v>5</v>
      </c>
    </row>
    <row r="4" spans="4:11" x14ac:dyDescent="0.35">
      <c r="D4" cm="1">
        <f t="array" ref="D4:D27">_xlfn.SEQUENCE(24)</f>
        <v>1</v>
      </c>
      <c r="E4" s="14">
        <v>0</v>
      </c>
      <c r="F4" s="1"/>
      <c r="I4" s="5"/>
      <c r="J4" s="6"/>
    </row>
    <row r="5" spans="4:11" x14ac:dyDescent="0.35">
      <c r="D5">
        <v>2</v>
      </c>
      <c r="E5" s="14">
        <v>0</v>
      </c>
      <c r="F5" s="1"/>
      <c r="I5" s="5"/>
      <c r="J5" s="6"/>
    </row>
    <row r="6" spans="4:11" x14ac:dyDescent="0.35">
      <c r="D6">
        <v>3</v>
      </c>
      <c r="E6" s="14">
        <v>0</v>
      </c>
      <c r="F6" s="1"/>
      <c r="I6" s="5"/>
      <c r="J6" s="6"/>
    </row>
    <row r="7" spans="4:11" x14ac:dyDescent="0.35">
      <c r="D7">
        <v>4</v>
      </c>
      <c r="E7" s="14">
        <v>0</v>
      </c>
      <c r="F7" s="1"/>
      <c r="I7" s="5"/>
      <c r="J7" s="6"/>
    </row>
    <row r="8" spans="4:11" x14ac:dyDescent="0.35">
      <c r="D8">
        <v>5</v>
      </c>
      <c r="E8" s="14">
        <v>0</v>
      </c>
      <c r="F8" s="1"/>
      <c r="I8" s="5"/>
      <c r="J8" s="6"/>
    </row>
    <row r="9" spans="4:11" x14ac:dyDescent="0.35">
      <c r="D9">
        <v>6</v>
      </c>
      <c r="E9" s="14">
        <v>0</v>
      </c>
      <c r="F9" s="1"/>
      <c r="I9" s="5"/>
      <c r="J9" s="6"/>
    </row>
    <row r="10" spans="4:11" x14ac:dyDescent="0.35">
      <c r="D10">
        <v>7</v>
      </c>
      <c r="E10" s="14">
        <v>100</v>
      </c>
      <c r="F10" s="14">
        <v>50</v>
      </c>
      <c r="G10" s="1">
        <f>G2</f>
        <v>60</v>
      </c>
      <c r="H10" s="7">
        <f t="shared" ref="H10:H27" si="0">E10*G10</f>
        <v>6000</v>
      </c>
      <c r="I10" s="8">
        <f>H10</f>
        <v>6000</v>
      </c>
      <c r="J10" s="9">
        <f>F10*E10</f>
        <v>5000</v>
      </c>
      <c r="K10" s="7">
        <f>H10-I10+J10</f>
        <v>5000</v>
      </c>
    </row>
    <row r="11" spans="4:11" x14ac:dyDescent="0.35">
      <c r="D11">
        <v>8</v>
      </c>
      <c r="E11" s="14">
        <v>100</v>
      </c>
      <c r="F11" s="14">
        <v>50</v>
      </c>
      <c r="G11" s="1">
        <f ca="1">G10+G10*NORMSINV(RAND())*$G$1+($G$10-G10)*0.5</f>
        <v>55.325858954825769</v>
      </c>
      <c r="H11" s="7">
        <f t="shared" ca="1" si="0"/>
        <v>5532.5858954825771</v>
      </c>
      <c r="I11" s="8">
        <f t="shared" ref="I11:I27" ca="1" si="1">H11</f>
        <v>5532.5858954825771</v>
      </c>
      <c r="J11" s="9">
        <f t="shared" ref="J11:J27" si="2">F11*E11</f>
        <v>5000</v>
      </c>
      <c r="K11" s="7">
        <f t="shared" ref="K11:K27" ca="1" si="3">H11-I11+J11</f>
        <v>5000</v>
      </c>
    </row>
    <row r="12" spans="4:11" x14ac:dyDescent="0.35">
      <c r="D12">
        <v>9</v>
      </c>
      <c r="E12" s="14">
        <v>100</v>
      </c>
      <c r="F12" s="14">
        <v>50</v>
      </c>
      <c r="G12" s="1">
        <f t="shared" ref="G12:G25" ca="1" si="4">G11+G11*NORMSINV(RAND())*$G$1+($G$10-G11)*0.5</f>
        <v>60.119872669142623</v>
      </c>
      <c r="H12" s="7">
        <f t="shared" ca="1" si="0"/>
        <v>6011.9872669142624</v>
      </c>
      <c r="I12" s="8">
        <f t="shared" ca="1" si="1"/>
        <v>6011.9872669142624</v>
      </c>
      <c r="J12" s="9">
        <f t="shared" si="2"/>
        <v>5000</v>
      </c>
      <c r="K12" s="7">
        <f t="shared" ca="1" si="3"/>
        <v>5000</v>
      </c>
    </row>
    <row r="13" spans="4:11" x14ac:dyDescent="0.35">
      <c r="D13">
        <v>10</v>
      </c>
      <c r="E13" s="14">
        <v>100</v>
      </c>
      <c r="F13" s="14">
        <v>50</v>
      </c>
      <c r="G13" s="1">
        <f t="shared" ca="1" si="4"/>
        <v>56.669283309589332</v>
      </c>
      <c r="H13" s="7">
        <f t="shared" ca="1" si="0"/>
        <v>5666.9283309589337</v>
      </c>
      <c r="I13" s="8">
        <f t="shared" ca="1" si="1"/>
        <v>5666.9283309589337</v>
      </c>
      <c r="J13" s="9">
        <f t="shared" si="2"/>
        <v>5000</v>
      </c>
      <c r="K13" s="7">
        <f t="shared" ca="1" si="3"/>
        <v>5000</v>
      </c>
    </row>
    <row r="14" spans="4:11" x14ac:dyDescent="0.35">
      <c r="D14">
        <v>11</v>
      </c>
      <c r="E14" s="14">
        <v>100</v>
      </c>
      <c r="F14" s="14">
        <v>50</v>
      </c>
      <c r="G14" s="1">
        <f t="shared" ca="1" si="4"/>
        <v>61.525057475248033</v>
      </c>
      <c r="H14" s="7">
        <f t="shared" ca="1" si="0"/>
        <v>6152.5057475248032</v>
      </c>
      <c r="I14" s="8">
        <f t="shared" ca="1" si="1"/>
        <v>6152.5057475248032</v>
      </c>
      <c r="J14" s="9">
        <f t="shared" si="2"/>
        <v>5000</v>
      </c>
      <c r="K14" s="7">
        <f t="shared" ca="1" si="3"/>
        <v>5000</v>
      </c>
    </row>
    <row r="15" spans="4:11" x14ac:dyDescent="0.35">
      <c r="D15">
        <v>12</v>
      </c>
      <c r="E15" s="14">
        <v>100</v>
      </c>
      <c r="F15" s="14">
        <v>50</v>
      </c>
      <c r="G15" s="1">
        <f t="shared" ca="1" si="4"/>
        <v>54.196384325541345</v>
      </c>
      <c r="H15" s="7">
        <f t="shared" ca="1" si="0"/>
        <v>5419.6384325541349</v>
      </c>
      <c r="I15" s="8">
        <f t="shared" ca="1" si="1"/>
        <v>5419.6384325541349</v>
      </c>
      <c r="J15" s="9">
        <f t="shared" si="2"/>
        <v>5000</v>
      </c>
      <c r="K15" s="7">
        <f t="shared" ca="1" si="3"/>
        <v>5000</v>
      </c>
    </row>
    <row r="16" spans="4:11" x14ac:dyDescent="0.35">
      <c r="D16">
        <v>13</v>
      </c>
      <c r="E16" s="14">
        <v>100</v>
      </c>
      <c r="F16" s="14">
        <v>50</v>
      </c>
      <c r="G16" s="1">
        <f t="shared" ca="1" si="4"/>
        <v>54.38323777949757</v>
      </c>
      <c r="H16" s="7">
        <f t="shared" ca="1" si="0"/>
        <v>5438.3237779497567</v>
      </c>
      <c r="I16" s="8">
        <f t="shared" ca="1" si="1"/>
        <v>5438.3237779497567</v>
      </c>
      <c r="J16" s="9">
        <f t="shared" si="2"/>
        <v>5000</v>
      </c>
      <c r="K16" s="7">
        <f t="shared" ca="1" si="3"/>
        <v>5000</v>
      </c>
    </row>
    <row r="17" spans="4:11" x14ac:dyDescent="0.35">
      <c r="D17">
        <v>14</v>
      </c>
      <c r="E17" s="14">
        <v>100</v>
      </c>
      <c r="F17" s="14">
        <v>50</v>
      </c>
      <c r="G17" s="1">
        <f t="shared" ca="1" si="4"/>
        <v>73.191939745733151</v>
      </c>
      <c r="H17" s="7">
        <f t="shared" ca="1" si="0"/>
        <v>7319.1939745733152</v>
      </c>
      <c r="I17" s="8">
        <f t="shared" ca="1" si="1"/>
        <v>7319.1939745733152</v>
      </c>
      <c r="J17" s="9">
        <f t="shared" si="2"/>
        <v>5000</v>
      </c>
      <c r="K17" s="7">
        <f t="shared" ca="1" si="3"/>
        <v>5000</v>
      </c>
    </row>
    <row r="18" spans="4:11" x14ac:dyDescent="0.35">
      <c r="D18">
        <v>15</v>
      </c>
      <c r="E18" s="14">
        <v>100</v>
      </c>
      <c r="F18" s="14">
        <v>50</v>
      </c>
      <c r="G18" s="1">
        <f t="shared" ca="1" si="4"/>
        <v>40.884550232564465</v>
      </c>
      <c r="H18" s="7">
        <f t="shared" ca="1" si="0"/>
        <v>4088.4550232564466</v>
      </c>
      <c r="I18" s="8">
        <f t="shared" ca="1" si="1"/>
        <v>4088.4550232564466</v>
      </c>
      <c r="J18" s="9">
        <f t="shared" si="2"/>
        <v>5000</v>
      </c>
      <c r="K18" s="7">
        <f t="shared" ca="1" si="3"/>
        <v>5000</v>
      </c>
    </row>
    <row r="19" spans="4:11" x14ac:dyDescent="0.35">
      <c r="D19">
        <v>16</v>
      </c>
      <c r="E19" s="14">
        <v>100</v>
      </c>
      <c r="F19" s="14">
        <v>50</v>
      </c>
      <c r="G19" s="1">
        <f t="shared" ca="1" si="4"/>
        <v>59.892780654119754</v>
      </c>
      <c r="H19" s="7">
        <f t="shared" ca="1" si="0"/>
        <v>5989.2780654119751</v>
      </c>
      <c r="I19" s="8">
        <f t="shared" ca="1" si="1"/>
        <v>5989.2780654119751</v>
      </c>
      <c r="J19" s="9">
        <f t="shared" si="2"/>
        <v>5000</v>
      </c>
      <c r="K19" s="7">
        <f t="shared" ca="1" si="3"/>
        <v>5000</v>
      </c>
    </row>
    <row r="20" spans="4:11" x14ac:dyDescent="0.35">
      <c r="D20">
        <v>17</v>
      </c>
      <c r="E20" s="14">
        <v>100</v>
      </c>
      <c r="F20" s="14">
        <v>50</v>
      </c>
      <c r="G20" s="1">
        <f t="shared" ca="1" si="4"/>
        <v>39.488605017672569</v>
      </c>
      <c r="H20" s="7">
        <f t="shared" ca="1" si="0"/>
        <v>3948.8605017672571</v>
      </c>
      <c r="I20" s="8">
        <f t="shared" ca="1" si="1"/>
        <v>3948.8605017672571</v>
      </c>
      <c r="J20" s="9">
        <f t="shared" si="2"/>
        <v>5000</v>
      </c>
      <c r="K20" s="7">
        <f t="shared" ca="1" si="3"/>
        <v>5000</v>
      </c>
    </row>
    <row r="21" spans="4:11" x14ac:dyDescent="0.35">
      <c r="D21">
        <v>18</v>
      </c>
      <c r="E21" s="14">
        <v>100</v>
      </c>
      <c r="F21" s="14">
        <v>50</v>
      </c>
      <c r="G21" s="1">
        <f t="shared" ca="1" si="4"/>
        <v>57.694682293888903</v>
      </c>
      <c r="H21" s="7">
        <f t="shared" ca="1" si="0"/>
        <v>5769.46822938889</v>
      </c>
      <c r="I21" s="8">
        <f t="shared" ca="1" si="1"/>
        <v>5769.46822938889</v>
      </c>
      <c r="J21" s="9">
        <f t="shared" si="2"/>
        <v>5000</v>
      </c>
      <c r="K21" s="7">
        <f t="shared" ca="1" si="3"/>
        <v>5000</v>
      </c>
    </row>
    <row r="22" spans="4:11" x14ac:dyDescent="0.35">
      <c r="D22">
        <v>19</v>
      </c>
      <c r="E22" s="14">
        <v>100</v>
      </c>
      <c r="F22" s="14">
        <v>50</v>
      </c>
      <c r="G22" s="1">
        <f t="shared" ca="1" si="4"/>
        <v>54.831605632817102</v>
      </c>
      <c r="H22" s="7">
        <f t="shared" ca="1" si="0"/>
        <v>5483.16056328171</v>
      </c>
      <c r="I22" s="8">
        <f t="shared" ca="1" si="1"/>
        <v>5483.16056328171</v>
      </c>
      <c r="J22" s="9">
        <f t="shared" si="2"/>
        <v>5000</v>
      </c>
      <c r="K22" s="7">
        <f t="shared" ca="1" si="3"/>
        <v>5000</v>
      </c>
    </row>
    <row r="23" spans="4:11" x14ac:dyDescent="0.35">
      <c r="D23">
        <v>20</v>
      </c>
      <c r="E23" s="14">
        <v>100</v>
      </c>
      <c r="F23" s="14">
        <v>50</v>
      </c>
      <c r="G23" s="1">
        <f t="shared" ca="1" si="4"/>
        <v>50.714361201419088</v>
      </c>
      <c r="H23" s="7">
        <f t="shared" ca="1" si="0"/>
        <v>5071.4361201419088</v>
      </c>
      <c r="I23" s="8">
        <f t="shared" ca="1" si="1"/>
        <v>5071.4361201419088</v>
      </c>
      <c r="J23" s="9">
        <f t="shared" si="2"/>
        <v>5000</v>
      </c>
      <c r="K23" s="7">
        <f t="shared" ca="1" si="3"/>
        <v>5000</v>
      </c>
    </row>
    <row r="24" spans="4:11" x14ac:dyDescent="0.35">
      <c r="D24">
        <v>21</v>
      </c>
      <c r="E24" s="14">
        <v>100</v>
      </c>
      <c r="F24" s="14">
        <v>50</v>
      </c>
      <c r="G24" s="1">
        <f t="shared" ca="1" si="4"/>
        <v>41.200105048531782</v>
      </c>
      <c r="H24" s="7">
        <f t="shared" ca="1" si="0"/>
        <v>4120.0105048531786</v>
      </c>
      <c r="I24" s="8">
        <f t="shared" ca="1" si="1"/>
        <v>4120.0105048531786</v>
      </c>
      <c r="J24" s="9">
        <f t="shared" si="2"/>
        <v>5000</v>
      </c>
      <c r="K24" s="7">
        <f t="shared" ca="1" si="3"/>
        <v>5000</v>
      </c>
    </row>
    <row r="25" spans="4:11" x14ac:dyDescent="0.35">
      <c r="D25">
        <v>22</v>
      </c>
      <c r="E25" s="14">
        <v>100</v>
      </c>
      <c r="F25" s="14">
        <v>50</v>
      </c>
      <c r="G25" s="1">
        <f t="shared" ca="1" si="4"/>
        <v>58.517890665347593</v>
      </c>
      <c r="H25" s="7">
        <f t="shared" ca="1" si="0"/>
        <v>5851.7890665347595</v>
      </c>
      <c r="I25" s="8">
        <f t="shared" ca="1" si="1"/>
        <v>5851.7890665347595</v>
      </c>
      <c r="J25" s="9">
        <f t="shared" si="2"/>
        <v>5000</v>
      </c>
      <c r="K25" s="7">
        <f t="shared" ca="1" si="3"/>
        <v>5000</v>
      </c>
    </row>
    <row r="26" spans="4:11" x14ac:dyDescent="0.35">
      <c r="D26">
        <v>23</v>
      </c>
      <c r="E26" s="14">
        <v>0</v>
      </c>
      <c r="F26" s="1"/>
      <c r="G26" s="1"/>
      <c r="H26" s="7">
        <f t="shared" si="0"/>
        <v>0</v>
      </c>
      <c r="I26" s="8">
        <f t="shared" si="1"/>
        <v>0</v>
      </c>
      <c r="J26" s="9">
        <f t="shared" si="2"/>
        <v>0</v>
      </c>
      <c r="K26" s="7">
        <f t="shared" si="3"/>
        <v>0</v>
      </c>
    </row>
    <row r="27" spans="4:11" x14ac:dyDescent="0.35">
      <c r="D27">
        <v>24</v>
      </c>
      <c r="E27" s="14">
        <v>0</v>
      </c>
      <c r="F27" s="1"/>
      <c r="G27" s="1"/>
      <c r="H27" s="7">
        <f t="shared" si="0"/>
        <v>0</v>
      </c>
      <c r="I27" s="10">
        <f t="shared" si="1"/>
        <v>0</v>
      </c>
      <c r="J27" s="11">
        <f t="shared" si="2"/>
        <v>0</v>
      </c>
      <c r="K27" s="7">
        <f t="shared" si="3"/>
        <v>0</v>
      </c>
    </row>
    <row r="29" spans="4:11" x14ac:dyDescent="0.35">
      <c r="D29" t="s">
        <v>10</v>
      </c>
      <c r="H29" s="7">
        <f ca="1">SUM(H10:H28)</f>
        <v>87863.621500593916</v>
      </c>
      <c r="I29" s="7">
        <f ca="1">SUM(I10:I28)</f>
        <v>87863.621500593916</v>
      </c>
      <c r="J29" s="7">
        <f>SUM(J10:J28)</f>
        <v>80000</v>
      </c>
      <c r="K29" s="7">
        <f ca="1">SUM(K10:K28)</f>
        <v>80000</v>
      </c>
    </row>
  </sheetData>
  <conditionalFormatting sqref="A1:XFD1048576">
    <cfRule type="expression" dxfId="11" priority="1">
      <formula>AND(A1&lt;&gt;"",A1=FALSE)</formula>
    </cfRule>
    <cfRule type="expression" dxfId="10" priority="2">
      <formula>A1=TRUE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E252A-2EFE-4059-9A12-0555FA31E8D8}">
  <dimension ref="D1:N30"/>
  <sheetViews>
    <sheetView showGridLines="0" zoomScale="90" zoomScaleNormal="90" workbookViewId="0">
      <selection activeCell="Q11" sqref="Q11"/>
    </sheetView>
  </sheetViews>
  <sheetFormatPr defaultRowHeight="14.5" x14ac:dyDescent="0.35"/>
  <cols>
    <col min="1" max="3" width="2.54296875" customWidth="1"/>
    <col min="5" max="7" width="12.1796875" customWidth="1"/>
    <col min="8" max="16" width="12.26953125" customWidth="1"/>
  </cols>
  <sheetData>
    <row r="1" spans="4:14" x14ac:dyDescent="0.35">
      <c r="I1" s="12">
        <v>0.3</v>
      </c>
    </row>
    <row r="2" spans="4:14" x14ac:dyDescent="0.35">
      <c r="E2" t="s">
        <v>0</v>
      </c>
      <c r="I2" s="13">
        <v>70</v>
      </c>
    </row>
    <row r="3" spans="4:14" ht="43.5" x14ac:dyDescent="0.35">
      <c r="E3" s="2" t="s">
        <v>6</v>
      </c>
      <c r="F3" s="2" t="s">
        <v>8</v>
      </c>
      <c r="G3" s="2" t="s">
        <v>11</v>
      </c>
      <c r="H3" s="2" t="s">
        <v>9</v>
      </c>
      <c r="I3" s="2" t="s">
        <v>12</v>
      </c>
      <c r="J3" s="2" t="s">
        <v>13</v>
      </c>
      <c r="K3" s="2" t="s">
        <v>14</v>
      </c>
      <c r="L3" s="3" t="s">
        <v>3</v>
      </c>
      <c r="M3" s="4" t="s">
        <v>4</v>
      </c>
      <c r="N3" s="2" t="s">
        <v>15</v>
      </c>
    </row>
    <row r="4" spans="4:14" x14ac:dyDescent="0.35">
      <c r="D4" cm="1">
        <f t="array" ref="D4:D27">_xlfn.SEQUENCE(24)</f>
        <v>1</v>
      </c>
      <c r="E4" s="14">
        <v>0</v>
      </c>
      <c r="F4" s="14">
        <v>0</v>
      </c>
      <c r="G4" s="14">
        <f>E4-F4</f>
        <v>0</v>
      </c>
      <c r="H4" s="1"/>
      <c r="L4" s="5"/>
      <c r="M4" s="6"/>
    </row>
    <row r="5" spans="4:14" x14ac:dyDescent="0.35">
      <c r="D5">
        <v>2</v>
      </c>
      <c r="E5" s="14">
        <v>0</v>
      </c>
      <c r="F5" s="14">
        <v>0</v>
      </c>
      <c r="G5" s="14">
        <f t="shared" ref="G5:G25" si="0">E5-F5</f>
        <v>0</v>
      </c>
      <c r="H5" s="1"/>
      <c r="L5" s="5"/>
      <c r="M5" s="6"/>
    </row>
    <row r="6" spans="4:14" x14ac:dyDescent="0.35">
      <c r="D6">
        <v>3</v>
      </c>
      <c r="E6" s="14">
        <v>0</v>
      </c>
      <c r="F6" s="14">
        <v>0</v>
      </c>
      <c r="G6" s="14">
        <f t="shared" si="0"/>
        <v>0</v>
      </c>
      <c r="H6" s="1"/>
      <c r="L6" s="5"/>
      <c r="M6" s="6"/>
    </row>
    <row r="7" spans="4:14" x14ac:dyDescent="0.35">
      <c r="D7">
        <v>4</v>
      </c>
      <c r="E7" s="14">
        <v>0</v>
      </c>
      <c r="F7" s="14">
        <v>0</v>
      </c>
      <c r="G7" s="14">
        <f t="shared" si="0"/>
        <v>0</v>
      </c>
      <c r="H7" s="1"/>
      <c r="L7" s="5"/>
      <c r="M7" s="6"/>
    </row>
    <row r="8" spans="4:14" x14ac:dyDescent="0.35">
      <c r="D8">
        <v>5</v>
      </c>
      <c r="E8" s="14">
        <v>0</v>
      </c>
      <c r="F8" s="14">
        <v>0</v>
      </c>
      <c r="G8" s="14">
        <f t="shared" si="0"/>
        <v>0</v>
      </c>
      <c r="H8" s="1"/>
      <c r="L8" s="5"/>
      <c r="M8" s="6"/>
    </row>
    <row r="9" spans="4:14" x14ac:dyDescent="0.35">
      <c r="D9">
        <v>6</v>
      </c>
      <c r="E9" s="14">
        <v>0</v>
      </c>
      <c r="F9" s="14">
        <v>0</v>
      </c>
      <c r="G9" s="14">
        <f t="shared" si="0"/>
        <v>0</v>
      </c>
      <c r="H9" s="1"/>
      <c r="L9" s="5"/>
      <c r="M9" s="6"/>
    </row>
    <row r="10" spans="4:14" x14ac:dyDescent="0.35">
      <c r="D10">
        <v>7</v>
      </c>
      <c r="E10" s="14">
        <v>100</v>
      </c>
      <c r="F10" s="14">
        <v>63</v>
      </c>
      <c r="G10" s="14">
        <f t="shared" si="0"/>
        <v>37</v>
      </c>
      <c r="H10" s="14">
        <v>50</v>
      </c>
      <c r="I10" s="1">
        <f>I2</f>
        <v>70</v>
      </c>
      <c r="J10" s="7">
        <f>F10*I10</f>
        <v>4410</v>
      </c>
      <c r="K10" s="7">
        <f>-I10*G10</f>
        <v>-2590</v>
      </c>
      <c r="L10" s="8">
        <f>J10</f>
        <v>4410</v>
      </c>
      <c r="M10" s="9">
        <f>H10*E10</f>
        <v>5000</v>
      </c>
      <c r="N10" s="7">
        <f>J10+K10-L10+M10</f>
        <v>2410</v>
      </c>
    </row>
    <row r="11" spans="4:14" x14ac:dyDescent="0.35">
      <c r="D11">
        <v>8</v>
      </c>
      <c r="E11" s="14">
        <v>100</v>
      </c>
      <c r="F11" s="14">
        <f>F10</f>
        <v>63</v>
      </c>
      <c r="G11" s="14">
        <f t="shared" si="0"/>
        <v>37</v>
      </c>
      <c r="H11" s="14">
        <v>50</v>
      </c>
      <c r="I11" s="1">
        <f ca="1">I10+I10*NORMSINV(RAND())*$I$1+($I$10-I10)*0.5</f>
        <v>48.115680199004331</v>
      </c>
      <c r="J11" s="7">
        <f t="shared" ref="J11:J27" ca="1" si="1">F11*I11</f>
        <v>3031.287852537273</v>
      </c>
      <c r="K11" s="7">
        <f t="shared" ref="K11:K27" ca="1" si="2">-I11*G11</f>
        <v>-1780.2801673631602</v>
      </c>
      <c r="L11" s="8">
        <f t="shared" ref="L11:L27" ca="1" si="3">J11</f>
        <v>3031.287852537273</v>
      </c>
      <c r="M11" s="9">
        <f t="shared" ref="M11:M27" si="4">H11*E11</f>
        <v>5000</v>
      </c>
      <c r="N11" s="7">
        <f t="shared" ref="N11:N27" ca="1" si="5">J11+K11-L11+M11</f>
        <v>3219.7198326368398</v>
      </c>
    </row>
    <row r="12" spans="4:14" x14ac:dyDescent="0.35">
      <c r="D12">
        <v>9</v>
      </c>
      <c r="E12" s="14">
        <v>100</v>
      </c>
      <c r="F12" s="14">
        <f t="shared" ref="F12:F25" si="6">F11</f>
        <v>63</v>
      </c>
      <c r="G12" s="14">
        <f t="shared" si="0"/>
        <v>37</v>
      </c>
      <c r="H12" s="14">
        <v>50</v>
      </c>
      <c r="I12" s="1">
        <f t="shared" ref="I12:I25" ca="1" si="7">I11+I11*NORMSINV(RAND())*$I$1+($I$10-I11)*0.5</f>
        <v>56.227892219397987</v>
      </c>
      <c r="J12" s="7">
        <f t="shared" ca="1" si="1"/>
        <v>3542.3572098220729</v>
      </c>
      <c r="K12" s="7">
        <f t="shared" ca="1" si="2"/>
        <v>-2080.4320121177257</v>
      </c>
      <c r="L12" s="8">
        <f t="shared" ca="1" si="3"/>
        <v>3542.3572098220729</v>
      </c>
      <c r="M12" s="9">
        <f t="shared" si="4"/>
        <v>5000</v>
      </c>
      <c r="N12" s="7">
        <f t="shared" ca="1" si="5"/>
        <v>2919.5679878822743</v>
      </c>
    </row>
    <row r="13" spans="4:14" x14ac:dyDescent="0.35">
      <c r="D13">
        <v>10</v>
      </c>
      <c r="E13" s="14">
        <v>100</v>
      </c>
      <c r="F13" s="14">
        <f t="shared" si="6"/>
        <v>63</v>
      </c>
      <c r="G13" s="14">
        <f t="shared" si="0"/>
        <v>37</v>
      </c>
      <c r="H13" s="14">
        <v>50</v>
      </c>
      <c r="I13" s="1">
        <f t="shared" ca="1" si="7"/>
        <v>71.128117328268587</v>
      </c>
      <c r="J13" s="7">
        <f t="shared" ca="1" si="1"/>
        <v>4481.0713916809209</v>
      </c>
      <c r="K13" s="7">
        <f t="shared" ca="1" si="2"/>
        <v>-2631.7403411459377</v>
      </c>
      <c r="L13" s="8">
        <f t="shared" ca="1" si="3"/>
        <v>4481.0713916809209</v>
      </c>
      <c r="M13" s="9">
        <f t="shared" si="4"/>
        <v>5000</v>
      </c>
      <c r="N13" s="7">
        <f t="shared" ca="1" si="5"/>
        <v>2368.2596588540623</v>
      </c>
    </row>
    <row r="14" spans="4:14" x14ac:dyDescent="0.35">
      <c r="D14">
        <v>11</v>
      </c>
      <c r="E14" s="14">
        <v>100</v>
      </c>
      <c r="F14" s="14">
        <f t="shared" si="6"/>
        <v>63</v>
      </c>
      <c r="G14" s="14">
        <f t="shared" si="0"/>
        <v>37</v>
      </c>
      <c r="H14" s="14">
        <v>50</v>
      </c>
      <c r="I14" s="1">
        <f t="shared" ca="1" si="7"/>
        <v>42.918699505110496</v>
      </c>
      <c r="J14" s="7">
        <f t="shared" ca="1" si="1"/>
        <v>2703.8780688219613</v>
      </c>
      <c r="K14" s="7">
        <f t="shared" ca="1" si="2"/>
        <v>-1587.9918816890884</v>
      </c>
      <c r="L14" s="8">
        <f t="shared" ca="1" si="3"/>
        <v>2703.8780688219613</v>
      </c>
      <c r="M14" s="9">
        <f t="shared" si="4"/>
        <v>5000</v>
      </c>
      <c r="N14" s="7">
        <f t="shared" ca="1" si="5"/>
        <v>3412.0081183109114</v>
      </c>
    </row>
    <row r="15" spans="4:14" x14ac:dyDescent="0.35">
      <c r="D15">
        <v>12</v>
      </c>
      <c r="E15" s="14">
        <v>100</v>
      </c>
      <c r="F15" s="14">
        <f t="shared" si="6"/>
        <v>63</v>
      </c>
      <c r="G15" s="14">
        <f t="shared" si="0"/>
        <v>37</v>
      </c>
      <c r="H15" s="14">
        <v>50</v>
      </c>
      <c r="I15" s="1">
        <f t="shared" ca="1" si="7"/>
        <v>57.525087217778363</v>
      </c>
      <c r="J15" s="7">
        <f t="shared" ca="1" si="1"/>
        <v>3624.0804947200368</v>
      </c>
      <c r="K15" s="7">
        <f t="shared" ca="1" si="2"/>
        <v>-2128.4282270577996</v>
      </c>
      <c r="L15" s="8">
        <f t="shared" ca="1" si="3"/>
        <v>3624.0804947200368</v>
      </c>
      <c r="M15" s="9">
        <f t="shared" si="4"/>
        <v>5000</v>
      </c>
      <c r="N15" s="7">
        <f t="shared" ca="1" si="5"/>
        <v>2871.5717729422004</v>
      </c>
    </row>
    <row r="16" spans="4:14" x14ac:dyDescent="0.35">
      <c r="D16">
        <v>13</v>
      </c>
      <c r="E16" s="14">
        <v>100</v>
      </c>
      <c r="F16" s="14">
        <f t="shared" si="6"/>
        <v>63</v>
      </c>
      <c r="G16" s="14">
        <f t="shared" si="0"/>
        <v>37</v>
      </c>
      <c r="H16" s="14">
        <v>50</v>
      </c>
      <c r="I16" s="1">
        <f t="shared" ca="1" si="7"/>
        <v>48.426380258814447</v>
      </c>
      <c r="J16" s="7">
        <f t="shared" ca="1" si="1"/>
        <v>3050.8619563053103</v>
      </c>
      <c r="K16" s="7">
        <f t="shared" ca="1" si="2"/>
        <v>-1791.7760695761344</v>
      </c>
      <c r="L16" s="8">
        <f t="shared" ca="1" si="3"/>
        <v>3050.8619563053103</v>
      </c>
      <c r="M16" s="9">
        <f t="shared" si="4"/>
        <v>5000</v>
      </c>
      <c r="N16" s="7">
        <f t="shared" ca="1" si="5"/>
        <v>3208.2239304238656</v>
      </c>
    </row>
    <row r="17" spans="4:14" x14ac:dyDescent="0.35">
      <c r="D17">
        <v>14</v>
      </c>
      <c r="E17" s="14">
        <v>100</v>
      </c>
      <c r="F17" s="14">
        <f t="shared" si="6"/>
        <v>63</v>
      </c>
      <c r="G17" s="14">
        <f t="shared" si="0"/>
        <v>37</v>
      </c>
      <c r="H17" s="14">
        <v>50</v>
      </c>
      <c r="I17" s="1">
        <f t="shared" ca="1" si="7"/>
        <v>75.879809955710599</v>
      </c>
      <c r="J17" s="7">
        <f t="shared" ca="1" si="1"/>
        <v>4780.4280272097676</v>
      </c>
      <c r="K17" s="7">
        <f t="shared" ca="1" si="2"/>
        <v>-2807.5529683612922</v>
      </c>
      <c r="L17" s="8">
        <f t="shared" ca="1" si="3"/>
        <v>4780.4280272097676</v>
      </c>
      <c r="M17" s="9">
        <f t="shared" si="4"/>
        <v>5000</v>
      </c>
      <c r="N17" s="7">
        <f t="shared" ca="1" si="5"/>
        <v>2192.4470316387078</v>
      </c>
    </row>
    <row r="18" spans="4:14" x14ac:dyDescent="0.35">
      <c r="D18">
        <v>15</v>
      </c>
      <c r="E18" s="14">
        <v>100</v>
      </c>
      <c r="F18" s="14">
        <f t="shared" si="6"/>
        <v>63</v>
      </c>
      <c r="G18" s="14">
        <f t="shared" si="0"/>
        <v>37</v>
      </c>
      <c r="H18" s="14">
        <v>50</v>
      </c>
      <c r="I18" s="1">
        <f t="shared" ca="1" si="7"/>
        <v>105.77590921272008</v>
      </c>
      <c r="J18" s="7">
        <f t="shared" ca="1" si="1"/>
        <v>6663.8822804013653</v>
      </c>
      <c r="K18" s="7">
        <f t="shared" ca="1" si="2"/>
        <v>-3913.7086408706427</v>
      </c>
      <c r="L18" s="8">
        <f t="shared" ca="1" si="3"/>
        <v>6663.8822804013653</v>
      </c>
      <c r="M18" s="9">
        <f t="shared" si="4"/>
        <v>5000</v>
      </c>
      <c r="N18" s="7">
        <f t="shared" ca="1" si="5"/>
        <v>1086.2913591293573</v>
      </c>
    </row>
    <row r="19" spans="4:14" x14ac:dyDescent="0.35">
      <c r="D19">
        <v>16</v>
      </c>
      <c r="E19" s="14">
        <v>100</v>
      </c>
      <c r="F19" s="14">
        <f t="shared" si="6"/>
        <v>63</v>
      </c>
      <c r="G19" s="14">
        <f t="shared" si="0"/>
        <v>37</v>
      </c>
      <c r="H19" s="14">
        <v>50</v>
      </c>
      <c r="I19" s="1">
        <f t="shared" ca="1" si="7"/>
        <v>99.484629676230355</v>
      </c>
      <c r="J19" s="7">
        <f t="shared" ca="1" si="1"/>
        <v>6267.531669602512</v>
      </c>
      <c r="K19" s="7">
        <f t="shared" ca="1" si="2"/>
        <v>-3680.9312980205232</v>
      </c>
      <c r="L19" s="8">
        <f t="shared" ca="1" si="3"/>
        <v>6267.531669602512</v>
      </c>
      <c r="M19" s="9">
        <f t="shared" si="4"/>
        <v>5000</v>
      </c>
      <c r="N19" s="7">
        <f t="shared" ca="1" si="5"/>
        <v>1319.0687019794768</v>
      </c>
    </row>
    <row r="20" spans="4:14" x14ac:dyDescent="0.35">
      <c r="D20">
        <v>17</v>
      </c>
      <c r="E20" s="14">
        <v>100</v>
      </c>
      <c r="F20" s="14">
        <f t="shared" si="6"/>
        <v>63</v>
      </c>
      <c r="G20" s="14">
        <f t="shared" si="0"/>
        <v>37</v>
      </c>
      <c r="H20" s="14">
        <v>50</v>
      </c>
      <c r="I20" s="1">
        <f t="shared" ca="1" si="7"/>
        <v>110.35381027178209</v>
      </c>
      <c r="J20" s="7">
        <f t="shared" ca="1" si="1"/>
        <v>6952.290047122272</v>
      </c>
      <c r="K20" s="7">
        <f t="shared" ca="1" si="2"/>
        <v>-4083.0909800559375</v>
      </c>
      <c r="L20" s="8">
        <f t="shared" ca="1" si="3"/>
        <v>6952.290047122272</v>
      </c>
      <c r="M20" s="9">
        <f t="shared" si="4"/>
        <v>5000</v>
      </c>
      <c r="N20" s="7">
        <f t="shared" ca="1" si="5"/>
        <v>916.90901994406249</v>
      </c>
    </row>
    <row r="21" spans="4:14" x14ac:dyDescent="0.35">
      <c r="D21">
        <v>18</v>
      </c>
      <c r="E21" s="14">
        <v>100</v>
      </c>
      <c r="F21" s="14">
        <f t="shared" si="6"/>
        <v>63</v>
      </c>
      <c r="G21" s="14">
        <f t="shared" si="0"/>
        <v>37</v>
      </c>
      <c r="H21" s="14">
        <v>50</v>
      </c>
      <c r="I21" s="1">
        <f t="shared" ca="1" si="7"/>
        <v>129.33966386767557</v>
      </c>
      <c r="J21" s="7">
        <f t="shared" ca="1" si="1"/>
        <v>8148.3988236635605</v>
      </c>
      <c r="K21" s="7">
        <f t="shared" ca="1" si="2"/>
        <v>-4785.5675631039958</v>
      </c>
      <c r="L21" s="8">
        <f t="shared" ca="1" si="3"/>
        <v>8148.3988236635605</v>
      </c>
      <c r="M21" s="9">
        <f t="shared" si="4"/>
        <v>5000</v>
      </c>
      <c r="N21" s="7">
        <f t="shared" ca="1" si="5"/>
        <v>214.43243689600422</v>
      </c>
    </row>
    <row r="22" spans="4:14" x14ac:dyDescent="0.35">
      <c r="D22">
        <v>19</v>
      </c>
      <c r="E22" s="14">
        <v>100</v>
      </c>
      <c r="F22" s="14">
        <f t="shared" si="6"/>
        <v>63</v>
      </c>
      <c r="G22" s="14">
        <f t="shared" si="0"/>
        <v>37</v>
      </c>
      <c r="H22" s="14">
        <v>50</v>
      </c>
      <c r="I22" s="1">
        <f t="shared" ca="1" si="7"/>
        <v>120.25847923890861</v>
      </c>
      <c r="J22" s="7">
        <f t="shared" ca="1" si="1"/>
        <v>7576.2841920512419</v>
      </c>
      <c r="K22" s="7">
        <f t="shared" ca="1" si="2"/>
        <v>-4449.5637318396184</v>
      </c>
      <c r="L22" s="8">
        <f t="shared" ca="1" si="3"/>
        <v>7576.2841920512419</v>
      </c>
      <c r="M22" s="9">
        <f t="shared" si="4"/>
        <v>5000</v>
      </c>
      <c r="N22" s="7">
        <f t="shared" ca="1" si="5"/>
        <v>550.43626816038159</v>
      </c>
    </row>
    <row r="23" spans="4:14" x14ac:dyDescent="0.35">
      <c r="D23">
        <v>20</v>
      </c>
      <c r="E23" s="14">
        <v>100</v>
      </c>
      <c r="F23" s="14">
        <f t="shared" si="6"/>
        <v>63</v>
      </c>
      <c r="G23" s="14">
        <f t="shared" si="0"/>
        <v>37</v>
      </c>
      <c r="H23" s="14">
        <v>50</v>
      </c>
      <c r="I23" s="1">
        <f t="shared" ca="1" si="7"/>
        <v>199.4232868904802</v>
      </c>
      <c r="J23" s="7">
        <f t="shared" ca="1" si="1"/>
        <v>12563.667074100253</v>
      </c>
      <c r="K23" s="7">
        <f t="shared" ca="1" si="2"/>
        <v>-7378.6616149477677</v>
      </c>
      <c r="L23" s="8">
        <f t="shared" ca="1" si="3"/>
        <v>12563.667074100253</v>
      </c>
      <c r="M23" s="9">
        <f t="shared" si="4"/>
        <v>5000</v>
      </c>
      <c r="N23" s="7">
        <f t="shared" ca="1" si="5"/>
        <v>-2378.6616149477677</v>
      </c>
    </row>
    <row r="24" spans="4:14" x14ac:dyDescent="0.35">
      <c r="D24">
        <v>21</v>
      </c>
      <c r="E24" s="14">
        <v>100</v>
      </c>
      <c r="F24" s="14">
        <f t="shared" si="6"/>
        <v>63</v>
      </c>
      <c r="G24" s="14">
        <f t="shared" si="0"/>
        <v>37</v>
      </c>
      <c r="H24" s="14">
        <v>50</v>
      </c>
      <c r="I24" s="1">
        <f t="shared" ca="1" si="7"/>
        <v>225.00879008367593</v>
      </c>
      <c r="J24" s="7">
        <f t="shared" ca="1" si="1"/>
        <v>14175.553775271585</v>
      </c>
      <c r="K24" s="7">
        <f t="shared" ca="1" si="2"/>
        <v>-8325.3252330960095</v>
      </c>
      <c r="L24" s="8">
        <f t="shared" ca="1" si="3"/>
        <v>14175.553775271585</v>
      </c>
      <c r="M24" s="9">
        <f t="shared" si="4"/>
        <v>5000</v>
      </c>
      <c r="N24" s="7">
        <f t="shared" ca="1" si="5"/>
        <v>-3325.3252330960095</v>
      </c>
    </row>
    <row r="25" spans="4:14" x14ac:dyDescent="0.35">
      <c r="D25">
        <v>22</v>
      </c>
      <c r="E25" s="14">
        <v>100</v>
      </c>
      <c r="F25" s="14">
        <f t="shared" si="6"/>
        <v>63</v>
      </c>
      <c r="G25" s="14">
        <f t="shared" si="0"/>
        <v>37</v>
      </c>
      <c r="H25" s="14">
        <v>50</v>
      </c>
      <c r="I25" s="1">
        <f t="shared" ca="1" si="7"/>
        <v>137.38323575133708</v>
      </c>
      <c r="J25" s="7">
        <f t="shared" ca="1" si="1"/>
        <v>8655.1438523342367</v>
      </c>
      <c r="K25" s="7">
        <f t="shared" ca="1" si="2"/>
        <v>-5083.1797227994721</v>
      </c>
      <c r="L25" s="8">
        <f t="shared" ca="1" si="3"/>
        <v>8655.1438523342367</v>
      </c>
      <c r="M25" s="9">
        <f t="shared" si="4"/>
        <v>5000</v>
      </c>
      <c r="N25" s="7">
        <f t="shared" ca="1" si="5"/>
        <v>-83.179722799472074</v>
      </c>
    </row>
    <row r="26" spans="4:14" x14ac:dyDescent="0.35">
      <c r="D26">
        <v>23</v>
      </c>
      <c r="E26" s="14">
        <v>0</v>
      </c>
      <c r="F26" s="14"/>
      <c r="G26" s="14"/>
      <c r="H26" s="1"/>
      <c r="I26" s="1"/>
      <c r="J26" s="7">
        <f t="shared" si="1"/>
        <v>0</v>
      </c>
      <c r="K26" s="7">
        <f t="shared" si="2"/>
        <v>0</v>
      </c>
      <c r="L26" s="8">
        <f t="shared" si="3"/>
        <v>0</v>
      </c>
      <c r="M26" s="9">
        <f t="shared" si="4"/>
        <v>0</v>
      </c>
      <c r="N26" s="7">
        <f t="shared" si="5"/>
        <v>0</v>
      </c>
    </row>
    <row r="27" spans="4:14" x14ac:dyDescent="0.35">
      <c r="D27">
        <v>24</v>
      </c>
      <c r="E27" s="14">
        <v>0</v>
      </c>
      <c r="F27" s="14"/>
      <c r="G27" s="14"/>
      <c r="H27" s="1"/>
      <c r="I27" s="1"/>
      <c r="J27" s="7">
        <f t="shared" si="1"/>
        <v>0</v>
      </c>
      <c r="K27" s="7">
        <f t="shared" si="2"/>
        <v>0</v>
      </c>
      <c r="L27" s="10">
        <f t="shared" si="3"/>
        <v>0</v>
      </c>
      <c r="M27" s="11">
        <f t="shared" si="4"/>
        <v>0</v>
      </c>
      <c r="N27" s="7">
        <f t="shared" si="5"/>
        <v>0</v>
      </c>
    </row>
    <row r="29" spans="4:14" x14ac:dyDescent="0.35">
      <c r="D29" t="s">
        <v>10</v>
      </c>
      <c r="E29" s="1">
        <f>SUM(E4:E27)</f>
        <v>1600</v>
      </c>
      <c r="F29" s="1">
        <f>SUM(F4:F27)</f>
        <v>1008</v>
      </c>
      <c r="G29" s="1">
        <f>SUM(G4:G27)</f>
        <v>592</v>
      </c>
      <c r="N29" s="7">
        <f ca="1">SUM(N10:N27)</f>
        <v>20901.769547954897</v>
      </c>
    </row>
    <row r="30" spans="4:14" x14ac:dyDescent="0.35">
      <c r="D30" t="s">
        <v>16</v>
      </c>
      <c r="N30" s="1">
        <f ca="1">N29/F29</f>
        <v>20.735882488050493</v>
      </c>
    </row>
  </sheetData>
  <conditionalFormatting sqref="A1:XFD27 A28:M28 O28:XFD28 A29:XFD29 A30:M30 O30:XFD30 A31:XFD1048576">
    <cfRule type="expression" dxfId="9" priority="1">
      <formula>AND(A1&lt;&gt;"",A1=FALSE)</formula>
    </cfRule>
    <cfRule type="expression" dxfId="8" priority="2">
      <formula>A1=TRUE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E0A80-0D56-418C-90BE-4D2B878632E6}">
  <dimension ref="D1:N30"/>
  <sheetViews>
    <sheetView showGridLines="0" zoomScale="90" zoomScaleNormal="90" workbookViewId="0">
      <selection activeCell="Q3" sqref="Q3"/>
    </sheetView>
  </sheetViews>
  <sheetFormatPr defaultRowHeight="14.5" x14ac:dyDescent="0.35"/>
  <cols>
    <col min="1" max="3" width="2.54296875" customWidth="1"/>
    <col min="5" max="7" width="12.1796875" customWidth="1"/>
    <col min="8" max="16" width="12.26953125" customWidth="1"/>
  </cols>
  <sheetData>
    <row r="1" spans="4:14" x14ac:dyDescent="0.35">
      <c r="I1" s="12">
        <v>0.2</v>
      </c>
    </row>
    <row r="2" spans="4:14" x14ac:dyDescent="0.35">
      <c r="E2" t="s">
        <v>0</v>
      </c>
      <c r="I2" s="13">
        <v>25</v>
      </c>
    </row>
    <row r="3" spans="4:14" ht="43.5" x14ac:dyDescent="0.35">
      <c r="E3" s="2" t="s">
        <v>6</v>
      </c>
      <c r="F3" s="2" t="s">
        <v>8</v>
      </c>
      <c r="G3" s="2" t="s">
        <v>17</v>
      </c>
      <c r="H3" s="2" t="s">
        <v>9</v>
      </c>
      <c r="I3" s="2" t="s">
        <v>12</v>
      </c>
      <c r="J3" s="2" t="s">
        <v>13</v>
      </c>
      <c r="K3" s="2" t="s">
        <v>14</v>
      </c>
      <c r="L3" s="3" t="s">
        <v>3</v>
      </c>
      <c r="M3" s="4" t="s">
        <v>4</v>
      </c>
      <c r="N3" s="2" t="s">
        <v>15</v>
      </c>
    </row>
    <row r="4" spans="4:14" x14ac:dyDescent="0.35">
      <c r="D4" cm="1">
        <f t="array" ref="D4:D27">_xlfn.SEQUENCE(24)</f>
        <v>1</v>
      </c>
      <c r="E4" s="14">
        <v>0</v>
      </c>
      <c r="F4" s="14">
        <v>0</v>
      </c>
      <c r="G4" s="14">
        <f>E4-F4</f>
        <v>0</v>
      </c>
      <c r="H4" s="1"/>
      <c r="L4" s="5"/>
      <c r="M4" s="6"/>
    </row>
    <row r="5" spans="4:14" x14ac:dyDescent="0.35">
      <c r="D5">
        <v>2</v>
      </c>
      <c r="E5" s="14">
        <v>0</v>
      </c>
      <c r="F5" s="14">
        <v>0</v>
      </c>
      <c r="G5" s="14">
        <f t="shared" ref="G5:G25" si="0">E5-F5</f>
        <v>0</v>
      </c>
      <c r="H5" s="1"/>
      <c r="L5" s="5"/>
      <c r="M5" s="6"/>
    </row>
    <row r="6" spans="4:14" x14ac:dyDescent="0.35">
      <c r="D6">
        <v>3</v>
      </c>
      <c r="E6" s="14">
        <v>0</v>
      </c>
      <c r="F6" s="14">
        <v>0</v>
      </c>
      <c r="G6" s="14">
        <f t="shared" si="0"/>
        <v>0</v>
      </c>
      <c r="H6" s="1"/>
      <c r="L6" s="5"/>
      <c r="M6" s="6"/>
    </row>
    <row r="7" spans="4:14" x14ac:dyDescent="0.35">
      <c r="D7">
        <v>4</v>
      </c>
      <c r="E7" s="14">
        <v>0</v>
      </c>
      <c r="F7" s="14">
        <v>0</v>
      </c>
      <c r="G7" s="14">
        <f t="shared" si="0"/>
        <v>0</v>
      </c>
      <c r="H7" s="1"/>
      <c r="L7" s="5"/>
      <c r="M7" s="6"/>
    </row>
    <row r="8" spans="4:14" x14ac:dyDescent="0.35">
      <c r="D8">
        <v>5</v>
      </c>
      <c r="E8" s="14">
        <v>0</v>
      </c>
      <c r="F8" s="14">
        <v>0</v>
      </c>
      <c r="G8" s="14">
        <f t="shared" si="0"/>
        <v>0</v>
      </c>
      <c r="H8" s="1"/>
      <c r="L8" s="5"/>
      <c r="M8" s="6"/>
    </row>
    <row r="9" spans="4:14" x14ac:dyDescent="0.35">
      <c r="D9">
        <v>6</v>
      </c>
      <c r="E9" s="14">
        <v>0</v>
      </c>
      <c r="F9" s="14">
        <v>0</v>
      </c>
      <c r="G9" s="14">
        <f t="shared" si="0"/>
        <v>0</v>
      </c>
      <c r="H9" s="1"/>
      <c r="L9" s="5"/>
      <c r="M9" s="6"/>
    </row>
    <row r="10" spans="4:14" x14ac:dyDescent="0.35">
      <c r="D10">
        <v>7</v>
      </c>
      <c r="E10" s="14">
        <v>100</v>
      </c>
      <c r="F10" s="14">
        <v>140</v>
      </c>
      <c r="G10" s="14">
        <f t="shared" si="0"/>
        <v>-40</v>
      </c>
      <c r="H10" s="14">
        <v>50</v>
      </c>
      <c r="I10" s="1">
        <f>I2</f>
        <v>25</v>
      </c>
      <c r="J10" s="7">
        <f>F10*I10</f>
        <v>3500</v>
      </c>
      <c r="K10" s="7">
        <f>-I10*G10</f>
        <v>1000</v>
      </c>
      <c r="L10" s="8">
        <f>J10</f>
        <v>3500</v>
      </c>
      <c r="M10" s="9">
        <f>H10*E10</f>
        <v>5000</v>
      </c>
      <c r="N10" s="7">
        <f>J10+K10-L10+M10</f>
        <v>6000</v>
      </c>
    </row>
    <row r="11" spans="4:14" x14ac:dyDescent="0.35">
      <c r="D11">
        <v>8</v>
      </c>
      <c r="E11" s="14">
        <v>100</v>
      </c>
      <c r="F11" s="14">
        <f>F10</f>
        <v>140</v>
      </c>
      <c r="G11" s="14">
        <f t="shared" si="0"/>
        <v>-40</v>
      </c>
      <c r="H11" s="14">
        <v>50</v>
      </c>
      <c r="I11" s="1">
        <f ca="1">I10+I10*NORMSINV(RAND())*$I$1+($I$10-I10)*0.5</f>
        <v>26.926103770046335</v>
      </c>
      <c r="J11" s="7">
        <f t="shared" ref="J11:J27" ca="1" si="1">F11*I11</f>
        <v>3769.6545278064868</v>
      </c>
      <c r="K11" s="7">
        <f t="shared" ref="K11:K27" ca="1" si="2">-I11*G11</f>
        <v>1077.0441508018534</v>
      </c>
      <c r="L11" s="8">
        <f t="shared" ref="L11:L27" ca="1" si="3">J11</f>
        <v>3769.6545278064868</v>
      </c>
      <c r="M11" s="9">
        <f t="shared" ref="M11:M27" si="4">H11*E11</f>
        <v>5000</v>
      </c>
      <c r="N11" s="7">
        <f t="shared" ref="N11:N27" ca="1" si="5">J11+K11-L11+M11</f>
        <v>6077.044150801853</v>
      </c>
    </row>
    <row r="12" spans="4:14" x14ac:dyDescent="0.35">
      <c r="D12">
        <v>9</v>
      </c>
      <c r="E12" s="14">
        <v>100</v>
      </c>
      <c r="F12" s="14">
        <f t="shared" ref="F12:F25" si="6">F11</f>
        <v>140</v>
      </c>
      <c r="G12" s="14">
        <f t="shared" si="0"/>
        <v>-40</v>
      </c>
      <c r="H12" s="14">
        <v>50</v>
      </c>
      <c r="I12" s="1">
        <f t="shared" ref="I12:I25" ca="1" si="7">I11+I11*NORMSINV(RAND())*$I$1+($I$10-I11)*0.5</f>
        <v>21.886625791648491</v>
      </c>
      <c r="J12" s="7">
        <f t="shared" ca="1" si="1"/>
        <v>3064.1276108307889</v>
      </c>
      <c r="K12" s="7">
        <f t="shared" ca="1" si="2"/>
        <v>875.4650316659397</v>
      </c>
      <c r="L12" s="8">
        <f t="shared" ca="1" si="3"/>
        <v>3064.1276108307889</v>
      </c>
      <c r="M12" s="9">
        <f t="shared" si="4"/>
        <v>5000</v>
      </c>
      <c r="N12" s="7">
        <f t="shared" ca="1" si="5"/>
        <v>5875.465031665939</v>
      </c>
    </row>
    <row r="13" spans="4:14" x14ac:dyDescent="0.35">
      <c r="D13">
        <v>10</v>
      </c>
      <c r="E13" s="14">
        <v>100</v>
      </c>
      <c r="F13" s="14">
        <f t="shared" si="6"/>
        <v>140</v>
      </c>
      <c r="G13" s="14">
        <f t="shared" si="0"/>
        <v>-40</v>
      </c>
      <c r="H13" s="14">
        <v>50</v>
      </c>
      <c r="I13" s="1">
        <f t="shared" ca="1" si="7"/>
        <v>22.235877144524981</v>
      </c>
      <c r="J13" s="7">
        <f t="shared" ca="1" si="1"/>
        <v>3113.0228002334975</v>
      </c>
      <c r="K13" s="7">
        <f t="shared" ca="1" si="2"/>
        <v>889.4350857809992</v>
      </c>
      <c r="L13" s="8">
        <f t="shared" ca="1" si="3"/>
        <v>3113.0228002334975</v>
      </c>
      <c r="M13" s="9">
        <f t="shared" si="4"/>
        <v>5000</v>
      </c>
      <c r="N13" s="7">
        <f t="shared" ca="1" si="5"/>
        <v>5889.4350857809986</v>
      </c>
    </row>
    <row r="14" spans="4:14" x14ac:dyDescent="0.35">
      <c r="D14">
        <v>11</v>
      </c>
      <c r="E14" s="14">
        <v>100</v>
      </c>
      <c r="F14" s="14">
        <f t="shared" si="6"/>
        <v>140</v>
      </c>
      <c r="G14" s="14">
        <f t="shared" si="0"/>
        <v>-40</v>
      </c>
      <c r="H14" s="14">
        <v>50</v>
      </c>
      <c r="I14" s="1">
        <f t="shared" ca="1" si="7"/>
        <v>15.768654196928003</v>
      </c>
      <c r="J14" s="7">
        <f t="shared" ca="1" si="1"/>
        <v>2207.6115875699202</v>
      </c>
      <c r="K14" s="7">
        <f t="shared" ca="1" si="2"/>
        <v>630.74616787712012</v>
      </c>
      <c r="L14" s="8">
        <f t="shared" ca="1" si="3"/>
        <v>2207.6115875699202</v>
      </c>
      <c r="M14" s="9">
        <f t="shared" si="4"/>
        <v>5000</v>
      </c>
      <c r="N14" s="7">
        <f t="shared" ca="1" si="5"/>
        <v>5630.7461678771197</v>
      </c>
    </row>
    <row r="15" spans="4:14" x14ac:dyDescent="0.35">
      <c r="D15">
        <v>12</v>
      </c>
      <c r="E15" s="14">
        <v>100</v>
      </c>
      <c r="F15" s="14">
        <f t="shared" si="6"/>
        <v>140</v>
      </c>
      <c r="G15" s="14">
        <f t="shared" si="0"/>
        <v>-40</v>
      </c>
      <c r="H15" s="14">
        <v>50</v>
      </c>
      <c r="I15" s="1">
        <f t="shared" ca="1" si="7"/>
        <v>22.801877304186991</v>
      </c>
      <c r="J15" s="7">
        <f t="shared" ca="1" si="1"/>
        <v>3192.2628225861786</v>
      </c>
      <c r="K15" s="7">
        <f t="shared" ca="1" si="2"/>
        <v>912.07509216747962</v>
      </c>
      <c r="L15" s="8">
        <f t="shared" ca="1" si="3"/>
        <v>3192.2628225861786</v>
      </c>
      <c r="M15" s="9">
        <f t="shared" si="4"/>
        <v>5000</v>
      </c>
      <c r="N15" s="7">
        <f t="shared" ca="1" si="5"/>
        <v>5912.0750921674789</v>
      </c>
    </row>
    <row r="16" spans="4:14" x14ac:dyDescent="0.35">
      <c r="D16">
        <v>13</v>
      </c>
      <c r="E16" s="14">
        <v>100</v>
      </c>
      <c r="F16" s="14">
        <f t="shared" si="6"/>
        <v>140</v>
      </c>
      <c r="G16" s="14">
        <f t="shared" si="0"/>
        <v>-40</v>
      </c>
      <c r="H16" s="14">
        <v>50</v>
      </c>
      <c r="I16" s="1">
        <f t="shared" ca="1" si="7"/>
        <v>25.90826615397367</v>
      </c>
      <c r="J16" s="7">
        <f t="shared" ca="1" si="1"/>
        <v>3627.1572615563136</v>
      </c>
      <c r="K16" s="7">
        <f t="shared" ca="1" si="2"/>
        <v>1036.3306461589468</v>
      </c>
      <c r="L16" s="8">
        <f t="shared" ca="1" si="3"/>
        <v>3627.1572615563136</v>
      </c>
      <c r="M16" s="9">
        <f t="shared" si="4"/>
        <v>5000</v>
      </c>
      <c r="N16" s="7">
        <f t="shared" ca="1" si="5"/>
        <v>6036.3306461589464</v>
      </c>
    </row>
    <row r="17" spans="4:14" x14ac:dyDescent="0.35">
      <c r="D17">
        <v>14</v>
      </c>
      <c r="E17" s="14">
        <v>100</v>
      </c>
      <c r="F17" s="14">
        <f t="shared" si="6"/>
        <v>140</v>
      </c>
      <c r="G17" s="14">
        <f t="shared" si="0"/>
        <v>-40</v>
      </c>
      <c r="H17" s="14">
        <v>50</v>
      </c>
      <c r="I17" s="1">
        <f t="shared" ca="1" si="7"/>
        <v>27.998308793128281</v>
      </c>
      <c r="J17" s="7">
        <f t="shared" ca="1" si="1"/>
        <v>3919.7632310379595</v>
      </c>
      <c r="K17" s="7">
        <f t="shared" ca="1" si="2"/>
        <v>1119.9323517251312</v>
      </c>
      <c r="L17" s="8">
        <f t="shared" ca="1" si="3"/>
        <v>3919.7632310379595</v>
      </c>
      <c r="M17" s="9">
        <f t="shared" si="4"/>
        <v>5000</v>
      </c>
      <c r="N17" s="7">
        <f t="shared" ca="1" si="5"/>
        <v>6119.9323517251314</v>
      </c>
    </row>
    <row r="18" spans="4:14" x14ac:dyDescent="0.35">
      <c r="D18">
        <v>15</v>
      </c>
      <c r="E18" s="14">
        <v>100</v>
      </c>
      <c r="F18" s="14">
        <f t="shared" si="6"/>
        <v>140</v>
      </c>
      <c r="G18" s="14">
        <f t="shared" si="0"/>
        <v>-40</v>
      </c>
      <c r="H18" s="14">
        <v>50</v>
      </c>
      <c r="I18" s="1">
        <f t="shared" ca="1" si="7"/>
        <v>21.688053365635554</v>
      </c>
      <c r="J18" s="7">
        <f t="shared" ca="1" si="1"/>
        <v>3036.3274711889776</v>
      </c>
      <c r="K18" s="7">
        <f t="shared" ca="1" si="2"/>
        <v>867.52213462542215</v>
      </c>
      <c r="L18" s="8">
        <f t="shared" ca="1" si="3"/>
        <v>3036.3274711889776</v>
      </c>
      <c r="M18" s="9">
        <f t="shared" si="4"/>
        <v>5000</v>
      </c>
      <c r="N18" s="7">
        <f t="shared" ca="1" si="5"/>
        <v>5867.522134625422</v>
      </c>
    </row>
    <row r="19" spans="4:14" x14ac:dyDescent="0.35">
      <c r="D19">
        <v>16</v>
      </c>
      <c r="E19" s="14">
        <v>100</v>
      </c>
      <c r="F19" s="14">
        <f t="shared" si="6"/>
        <v>140</v>
      </c>
      <c r="G19" s="14">
        <f t="shared" si="0"/>
        <v>-40</v>
      </c>
      <c r="H19" s="14">
        <v>50</v>
      </c>
      <c r="I19" s="1">
        <f t="shared" ca="1" si="7"/>
        <v>30.108218377110717</v>
      </c>
      <c r="J19" s="7">
        <f t="shared" ca="1" si="1"/>
        <v>4215.1505727955</v>
      </c>
      <c r="K19" s="7">
        <f t="shared" ca="1" si="2"/>
        <v>1204.3287350844287</v>
      </c>
      <c r="L19" s="8">
        <f t="shared" ca="1" si="3"/>
        <v>4215.1505727955</v>
      </c>
      <c r="M19" s="9">
        <f t="shared" si="4"/>
        <v>5000</v>
      </c>
      <c r="N19" s="7">
        <f t="shared" ca="1" si="5"/>
        <v>6204.3287350844284</v>
      </c>
    </row>
    <row r="20" spans="4:14" x14ac:dyDescent="0.35">
      <c r="D20">
        <v>17</v>
      </c>
      <c r="E20" s="14">
        <v>100</v>
      </c>
      <c r="F20" s="14">
        <f t="shared" si="6"/>
        <v>140</v>
      </c>
      <c r="G20" s="14">
        <f t="shared" si="0"/>
        <v>-40</v>
      </c>
      <c r="H20" s="14">
        <v>50</v>
      </c>
      <c r="I20" s="1">
        <f t="shared" ca="1" si="7"/>
        <v>29.11372696090023</v>
      </c>
      <c r="J20" s="7">
        <f t="shared" ca="1" si="1"/>
        <v>4075.9217745260321</v>
      </c>
      <c r="K20" s="7">
        <f t="shared" ca="1" si="2"/>
        <v>1164.5490784360093</v>
      </c>
      <c r="L20" s="8">
        <f t="shared" ca="1" si="3"/>
        <v>4075.9217745260321</v>
      </c>
      <c r="M20" s="9">
        <f t="shared" si="4"/>
        <v>5000</v>
      </c>
      <c r="N20" s="7">
        <f t="shared" ca="1" si="5"/>
        <v>6164.549078436009</v>
      </c>
    </row>
    <row r="21" spans="4:14" x14ac:dyDescent="0.35">
      <c r="D21">
        <v>18</v>
      </c>
      <c r="E21" s="14">
        <v>100</v>
      </c>
      <c r="F21" s="14">
        <f t="shared" si="6"/>
        <v>140</v>
      </c>
      <c r="G21" s="14">
        <f t="shared" si="0"/>
        <v>-40</v>
      </c>
      <c r="H21" s="14">
        <v>50</v>
      </c>
      <c r="I21" s="1">
        <f t="shared" ca="1" si="7"/>
        <v>29.277134420377369</v>
      </c>
      <c r="J21" s="7">
        <f t="shared" ca="1" si="1"/>
        <v>4098.7988188528316</v>
      </c>
      <c r="K21" s="7">
        <f t="shared" ca="1" si="2"/>
        <v>1171.0853768150948</v>
      </c>
      <c r="L21" s="8">
        <f t="shared" ca="1" si="3"/>
        <v>4098.7988188528316</v>
      </c>
      <c r="M21" s="9">
        <f t="shared" si="4"/>
        <v>5000</v>
      </c>
      <c r="N21" s="7">
        <f t="shared" ca="1" si="5"/>
        <v>6171.0853768150946</v>
      </c>
    </row>
    <row r="22" spans="4:14" x14ac:dyDescent="0.35">
      <c r="D22">
        <v>19</v>
      </c>
      <c r="E22" s="14">
        <v>100</v>
      </c>
      <c r="F22" s="14">
        <f t="shared" si="6"/>
        <v>140</v>
      </c>
      <c r="G22" s="14">
        <f t="shared" si="0"/>
        <v>-40</v>
      </c>
      <c r="H22" s="14">
        <v>50</v>
      </c>
      <c r="I22" s="1">
        <f t="shared" ca="1" si="7"/>
        <v>20.335238547394084</v>
      </c>
      <c r="J22" s="7">
        <f t="shared" ca="1" si="1"/>
        <v>2846.9333966351719</v>
      </c>
      <c r="K22" s="7">
        <f t="shared" ca="1" si="2"/>
        <v>813.40954189576337</v>
      </c>
      <c r="L22" s="8">
        <f t="shared" ca="1" si="3"/>
        <v>2846.9333966351719</v>
      </c>
      <c r="M22" s="9">
        <f t="shared" si="4"/>
        <v>5000</v>
      </c>
      <c r="N22" s="7">
        <f t="shared" ca="1" si="5"/>
        <v>5813.4095418957641</v>
      </c>
    </row>
    <row r="23" spans="4:14" x14ac:dyDescent="0.35">
      <c r="D23">
        <v>20</v>
      </c>
      <c r="E23" s="14">
        <v>100</v>
      </c>
      <c r="F23" s="14">
        <f t="shared" si="6"/>
        <v>140</v>
      </c>
      <c r="G23" s="14">
        <f t="shared" si="0"/>
        <v>-40</v>
      </c>
      <c r="H23" s="14">
        <v>50</v>
      </c>
      <c r="I23" s="1">
        <f t="shared" ca="1" si="7"/>
        <v>23.939284094610834</v>
      </c>
      <c r="J23" s="7">
        <f t="shared" ca="1" si="1"/>
        <v>3351.4997732455167</v>
      </c>
      <c r="K23" s="7">
        <f t="shared" ca="1" si="2"/>
        <v>957.57136378443329</v>
      </c>
      <c r="L23" s="8">
        <f t="shared" ca="1" si="3"/>
        <v>3351.4997732455167</v>
      </c>
      <c r="M23" s="9">
        <f t="shared" si="4"/>
        <v>5000</v>
      </c>
      <c r="N23" s="7">
        <f t="shared" ca="1" si="5"/>
        <v>5957.5713637844337</v>
      </c>
    </row>
    <row r="24" spans="4:14" x14ac:dyDescent="0.35">
      <c r="D24">
        <v>21</v>
      </c>
      <c r="E24" s="14">
        <v>100</v>
      </c>
      <c r="F24" s="14">
        <f t="shared" si="6"/>
        <v>140</v>
      </c>
      <c r="G24" s="14">
        <f t="shared" si="0"/>
        <v>-40</v>
      </c>
      <c r="H24" s="14">
        <v>50</v>
      </c>
      <c r="I24" s="1">
        <f t="shared" ca="1" si="7"/>
        <v>26.335127797914641</v>
      </c>
      <c r="J24" s="7">
        <f t="shared" ca="1" si="1"/>
        <v>3686.9178917080499</v>
      </c>
      <c r="K24" s="7">
        <f t="shared" ca="1" si="2"/>
        <v>1053.4051119165856</v>
      </c>
      <c r="L24" s="8">
        <f t="shared" ca="1" si="3"/>
        <v>3686.9178917080499</v>
      </c>
      <c r="M24" s="9">
        <f t="shared" si="4"/>
        <v>5000</v>
      </c>
      <c r="N24" s="7">
        <f t="shared" ca="1" si="5"/>
        <v>6053.4051119165852</v>
      </c>
    </row>
    <row r="25" spans="4:14" x14ac:dyDescent="0.35">
      <c r="D25">
        <v>22</v>
      </c>
      <c r="E25" s="14">
        <v>100</v>
      </c>
      <c r="F25" s="14">
        <f t="shared" si="6"/>
        <v>140</v>
      </c>
      <c r="G25" s="14">
        <f t="shared" si="0"/>
        <v>-40</v>
      </c>
      <c r="H25" s="14">
        <v>50</v>
      </c>
      <c r="I25" s="1">
        <f t="shared" ca="1" si="7"/>
        <v>19.622384506865608</v>
      </c>
      <c r="J25" s="7">
        <f t="shared" ca="1" si="1"/>
        <v>2747.1338309611851</v>
      </c>
      <c r="K25" s="7">
        <f t="shared" ca="1" si="2"/>
        <v>784.89538027462436</v>
      </c>
      <c r="L25" s="8">
        <f t="shared" ca="1" si="3"/>
        <v>2747.1338309611851</v>
      </c>
      <c r="M25" s="9">
        <f t="shared" si="4"/>
        <v>5000</v>
      </c>
      <c r="N25" s="7">
        <f t="shared" ca="1" si="5"/>
        <v>5784.8953802746237</v>
      </c>
    </row>
    <row r="26" spans="4:14" x14ac:dyDescent="0.35">
      <c r="D26">
        <v>23</v>
      </c>
      <c r="E26" s="14">
        <v>0</v>
      </c>
      <c r="F26" s="14"/>
      <c r="G26" s="14"/>
      <c r="H26" s="1"/>
      <c r="I26" s="1"/>
      <c r="J26" s="7">
        <f t="shared" si="1"/>
        <v>0</v>
      </c>
      <c r="K26" s="7">
        <f t="shared" si="2"/>
        <v>0</v>
      </c>
      <c r="L26" s="8">
        <f t="shared" si="3"/>
        <v>0</v>
      </c>
      <c r="M26" s="9">
        <f t="shared" si="4"/>
        <v>0</v>
      </c>
      <c r="N26" s="7">
        <f t="shared" si="5"/>
        <v>0</v>
      </c>
    </row>
    <row r="27" spans="4:14" x14ac:dyDescent="0.35">
      <c r="D27">
        <v>24</v>
      </c>
      <c r="E27" s="14">
        <v>0</v>
      </c>
      <c r="F27" s="14"/>
      <c r="G27" s="14"/>
      <c r="H27" s="1"/>
      <c r="I27" s="1"/>
      <c r="J27" s="7">
        <f t="shared" si="1"/>
        <v>0</v>
      </c>
      <c r="K27" s="7">
        <f t="shared" si="2"/>
        <v>0</v>
      </c>
      <c r="L27" s="10">
        <f t="shared" si="3"/>
        <v>0</v>
      </c>
      <c r="M27" s="11">
        <f t="shared" si="4"/>
        <v>0</v>
      </c>
      <c r="N27" s="7">
        <f t="shared" si="5"/>
        <v>0</v>
      </c>
    </row>
    <row r="29" spans="4:14" x14ac:dyDescent="0.35">
      <c r="D29" t="s">
        <v>10</v>
      </c>
      <c r="E29" s="1">
        <f>SUM(E4:E27)</f>
        <v>1600</v>
      </c>
      <c r="F29" s="1">
        <f>SUM(F4:F27)</f>
        <v>2240</v>
      </c>
      <c r="G29" s="1">
        <f>SUM(G4:G27)</f>
        <v>-640</v>
      </c>
      <c r="N29" s="7">
        <f ca="1">SUM(N10:N27)</f>
        <v>95557.795249009811</v>
      </c>
    </row>
    <row r="30" spans="4:14" x14ac:dyDescent="0.35">
      <c r="D30" t="s">
        <v>16</v>
      </c>
      <c r="N30" s="1">
        <f ca="1">N29/F29</f>
        <v>42.659730021879376</v>
      </c>
    </row>
  </sheetData>
  <conditionalFormatting sqref="A1:XFD27 A28:M28 O28:XFD28 A29:XFD29 A30:M30 O30:XFD30 A31:XFD1048576">
    <cfRule type="expression" dxfId="7" priority="1">
      <formula>AND(A1&lt;&gt;"",A1=FALSE)</formula>
    </cfRule>
    <cfRule type="expression" dxfId="6" priority="2">
      <formula>A1=TRUE</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1B66D-D404-4DB4-8C54-6A137DFE1B5F}">
  <dimension ref="D1:AB30"/>
  <sheetViews>
    <sheetView showGridLines="0" zoomScale="90" zoomScaleNormal="90" workbookViewId="0">
      <selection activeCell="A17" sqref="A17"/>
    </sheetView>
  </sheetViews>
  <sheetFormatPr defaultRowHeight="14.5" x14ac:dyDescent="0.35"/>
  <cols>
    <col min="1" max="3" width="2.54296875" customWidth="1"/>
    <col min="5" max="5" width="12.1796875" customWidth="1"/>
    <col min="6" max="8" width="12.26953125" customWidth="1"/>
    <col min="9" max="9" width="11.08984375" customWidth="1"/>
    <col min="10" max="14" width="12.26953125" customWidth="1"/>
    <col min="18" max="18" width="12.1796875" customWidth="1"/>
    <col min="19" max="19" width="12.26953125" customWidth="1"/>
    <col min="20" max="20" width="11.08984375" customWidth="1"/>
    <col min="21" max="23" width="12.26953125" customWidth="1"/>
    <col min="27" max="28" width="10.1796875" bestFit="1" customWidth="1"/>
  </cols>
  <sheetData>
    <row r="1" spans="4:28" x14ac:dyDescent="0.35">
      <c r="F1" s="12"/>
      <c r="G1" s="12">
        <v>0.1</v>
      </c>
      <c r="H1" s="12">
        <v>0</v>
      </c>
      <c r="J1" s="1">
        <v>6.9</v>
      </c>
      <c r="S1" s="12">
        <v>0.05</v>
      </c>
      <c r="U1" s="1">
        <v>6.75</v>
      </c>
    </row>
    <row r="2" spans="4:28" x14ac:dyDescent="0.35">
      <c r="E2">
        <v>150</v>
      </c>
      <c r="F2" s="1">
        <v>5</v>
      </c>
      <c r="G2" s="1">
        <v>7</v>
      </c>
      <c r="H2" s="13">
        <v>50</v>
      </c>
      <c r="J2" s="13"/>
      <c r="R2">
        <v>20</v>
      </c>
      <c r="S2" s="13">
        <v>50</v>
      </c>
      <c r="U2" s="13"/>
      <c r="AA2" t="s">
        <v>23</v>
      </c>
      <c r="AB2" t="s">
        <v>24</v>
      </c>
    </row>
    <row r="3" spans="4:28" ht="43.5" x14ac:dyDescent="0.35">
      <c r="E3" s="2" t="s">
        <v>7</v>
      </c>
      <c r="F3" s="2" t="s">
        <v>18</v>
      </c>
      <c r="G3" s="2" t="s">
        <v>19</v>
      </c>
      <c r="H3" s="2" t="s">
        <v>12</v>
      </c>
      <c r="I3" s="2" t="s">
        <v>20</v>
      </c>
      <c r="J3" s="2" t="s">
        <v>21</v>
      </c>
      <c r="K3" s="2" t="s">
        <v>22</v>
      </c>
      <c r="L3" s="2" t="s">
        <v>15</v>
      </c>
      <c r="R3" s="2" t="s">
        <v>7</v>
      </c>
      <c r="S3" s="2" t="s">
        <v>12</v>
      </c>
      <c r="T3" s="2" t="s">
        <v>20</v>
      </c>
      <c r="U3" s="2" t="s">
        <v>21</v>
      </c>
      <c r="V3" s="2" t="s">
        <v>22</v>
      </c>
      <c r="W3" s="2" t="s">
        <v>15</v>
      </c>
      <c r="AA3" s="1">
        <f ca="1">L29</f>
        <v>1742.0972568271454</v>
      </c>
      <c r="AB3" s="1">
        <f ca="1">W29</f>
        <v>16263.127676915256</v>
      </c>
    </row>
    <row r="4" spans="4:28" x14ac:dyDescent="0.35">
      <c r="D4" cm="1">
        <f t="array" ref="D4:D27">_xlfn.SEQUENCE(24)</f>
        <v>1</v>
      </c>
      <c r="E4" s="14">
        <f>E2</f>
        <v>150</v>
      </c>
      <c r="F4" s="1">
        <f t="shared" ref="F4:F27" si="0">$F$2</f>
        <v>5</v>
      </c>
      <c r="G4" s="1">
        <f>$G$2</f>
        <v>7</v>
      </c>
      <c r="H4" s="1">
        <f>F4*G4</f>
        <v>35</v>
      </c>
      <c r="I4" s="1">
        <f t="shared" ref="I4:I27" si="1">H4*E4</f>
        <v>5250</v>
      </c>
      <c r="J4" s="1">
        <f>$J$1</f>
        <v>6.9</v>
      </c>
      <c r="K4" s="7">
        <f t="shared" ref="K4:K27" si="2">E4*J4*F4</f>
        <v>5175</v>
      </c>
      <c r="L4" s="7">
        <f t="shared" ref="L4:L27" si="3">MAX(I4-K4,0)</f>
        <v>75</v>
      </c>
      <c r="Q4" cm="1">
        <f t="array" ref="Q4:Q27">_xlfn.SEQUENCE(24)</f>
        <v>1</v>
      </c>
      <c r="R4" s="14">
        <f>$R$2</f>
        <v>20</v>
      </c>
      <c r="S4" s="1">
        <f>H4</f>
        <v>35</v>
      </c>
      <c r="T4" s="1">
        <f>S4*R4</f>
        <v>700</v>
      </c>
      <c r="U4" s="1">
        <f>$J$1</f>
        <v>6.9</v>
      </c>
      <c r="V4" s="7">
        <v>0</v>
      </c>
      <c r="W4" s="7">
        <f t="shared" ref="W4:W27" si="4">MAX(T4-V4,0)</f>
        <v>700</v>
      </c>
      <c r="Z4" s="1">
        <v>4</v>
      </c>
      <c r="AA4" s="15">
        <f t="dataTable" ref="AA4:AB17" dt2D="0" dtr="0" r1="F2" ca="1"/>
        <v>3016.4118640846254</v>
      </c>
      <c r="AB4" s="15">
        <v>13127.590133043101</v>
      </c>
    </row>
    <row r="5" spans="4:28" x14ac:dyDescent="0.35">
      <c r="D5">
        <v>2</v>
      </c>
      <c r="E5" s="14">
        <f>E4</f>
        <v>150</v>
      </c>
      <c r="F5" s="1">
        <f t="shared" si="0"/>
        <v>5</v>
      </c>
      <c r="G5" s="1">
        <f ca="1">G4+G4*NORMSINV(RAND())*$G$1+($G$4-G4)*0.5</f>
        <v>6.2997708967231247</v>
      </c>
      <c r="H5" s="1">
        <f t="shared" ref="H5:H27" ca="1" si="5">F5*G5</f>
        <v>31.498854483615624</v>
      </c>
      <c r="I5" s="1">
        <f t="shared" ca="1" si="1"/>
        <v>4724.828172542344</v>
      </c>
      <c r="J5" s="1">
        <f t="shared" ref="J5:J27" si="6">$J$1</f>
        <v>6.9</v>
      </c>
      <c r="K5" s="7">
        <f t="shared" si="2"/>
        <v>5175</v>
      </c>
      <c r="L5" s="7">
        <f t="shared" ca="1" si="3"/>
        <v>0</v>
      </c>
      <c r="Q5">
        <v>2</v>
      </c>
      <c r="R5" s="14">
        <f>R4</f>
        <v>20</v>
      </c>
      <c r="S5" s="1">
        <f t="shared" ref="S5:S27" ca="1" si="7">H5</f>
        <v>31.498854483615624</v>
      </c>
      <c r="T5" s="1">
        <f t="shared" ref="T5:T27" ca="1" si="8">S5*R5</f>
        <v>629.97708967231245</v>
      </c>
      <c r="U5" s="1">
        <f t="shared" ref="U5:U27" si="9">$J$1</f>
        <v>6.9</v>
      </c>
      <c r="V5" s="7">
        <v>0</v>
      </c>
      <c r="W5" s="7">
        <f t="shared" ca="1" si="4"/>
        <v>629.97708967231245</v>
      </c>
      <c r="Z5" s="1">
        <v>4.5</v>
      </c>
      <c r="AA5" s="15">
        <v>6172.4205255649213</v>
      </c>
      <c r="AB5" s="15">
        <v>15459.753386988328</v>
      </c>
    </row>
    <row r="6" spans="4:28" x14ac:dyDescent="0.35">
      <c r="D6">
        <v>3</v>
      </c>
      <c r="E6" s="14">
        <f t="shared" ref="E6:E27" si="10">E5</f>
        <v>150</v>
      </c>
      <c r="F6" s="1">
        <f t="shared" si="0"/>
        <v>5</v>
      </c>
      <c r="G6" s="1">
        <f t="shared" ref="G6:G27" ca="1" si="11">G5+G5*NORMSINV(RAND())*$G$1+($G$4-G5)*0.5</f>
        <v>6.9712188733415772</v>
      </c>
      <c r="H6" s="1">
        <f t="shared" ca="1" si="5"/>
        <v>34.856094366707886</v>
      </c>
      <c r="I6" s="1">
        <f t="shared" ca="1" si="1"/>
        <v>5228.4141550061831</v>
      </c>
      <c r="J6" s="1">
        <f t="shared" si="6"/>
        <v>6.9</v>
      </c>
      <c r="K6" s="7">
        <f t="shared" si="2"/>
        <v>5175</v>
      </c>
      <c r="L6" s="7">
        <f t="shared" ca="1" si="3"/>
        <v>53.414155006183137</v>
      </c>
      <c r="Q6">
        <v>3</v>
      </c>
      <c r="R6" s="14">
        <f t="shared" ref="R6:R27" si="12">R5</f>
        <v>20</v>
      </c>
      <c r="S6" s="1">
        <f t="shared" ca="1" si="7"/>
        <v>34.856094366707886</v>
      </c>
      <c r="T6" s="1">
        <f t="shared" ca="1" si="8"/>
        <v>697.12188733415769</v>
      </c>
      <c r="U6" s="1">
        <f t="shared" si="9"/>
        <v>6.9</v>
      </c>
      <c r="V6" s="7">
        <v>0</v>
      </c>
      <c r="W6" s="7">
        <f t="shared" ca="1" si="4"/>
        <v>697.12188733415769</v>
      </c>
      <c r="Z6" s="1">
        <v>5</v>
      </c>
      <c r="AA6" s="15">
        <v>8114.0971604705919</v>
      </c>
      <c r="AB6" s="15">
        <v>17262.160046159119</v>
      </c>
    </row>
    <row r="7" spans="4:28" x14ac:dyDescent="0.35">
      <c r="D7">
        <v>4</v>
      </c>
      <c r="E7" s="14">
        <f t="shared" si="10"/>
        <v>150</v>
      </c>
      <c r="F7" s="1">
        <f t="shared" si="0"/>
        <v>5</v>
      </c>
      <c r="G7" s="1">
        <f t="shared" ca="1" si="11"/>
        <v>6.1336956565803575</v>
      </c>
      <c r="H7" s="1">
        <f t="shared" ca="1" si="5"/>
        <v>30.668478282901788</v>
      </c>
      <c r="I7" s="1">
        <f t="shared" ca="1" si="1"/>
        <v>4600.2717424352686</v>
      </c>
      <c r="J7" s="1">
        <f t="shared" si="6"/>
        <v>6.9</v>
      </c>
      <c r="K7" s="7">
        <f t="shared" si="2"/>
        <v>5175</v>
      </c>
      <c r="L7" s="7">
        <f t="shared" ca="1" si="3"/>
        <v>0</v>
      </c>
      <c r="Q7">
        <v>4</v>
      </c>
      <c r="R7" s="14">
        <f t="shared" si="12"/>
        <v>20</v>
      </c>
      <c r="S7" s="1">
        <f t="shared" ca="1" si="7"/>
        <v>30.668478282901788</v>
      </c>
      <c r="T7" s="1">
        <f t="shared" ca="1" si="8"/>
        <v>613.36956565803575</v>
      </c>
      <c r="U7" s="1">
        <f t="shared" si="9"/>
        <v>6.9</v>
      </c>
      <c r="V7" s="7">
        <v>0</v>
      </c>
      <c r="W7" s="7">
        <f t="shared" ca="1" si="4"/>
        <v>613.36956565803575</v>
      </c>
      <c r="Z7" s="1">
        <v>5.5</v>
      </c>
      <c r="AA7" s="15">
        <v>2167.1553070251111</v>
      </c>
      <c r="AB7" s="15">
        <v>17447.156224704246</v>
      </c>
    </row>
    <row r="8" spans="4:28" x14ac:dyDescent="0.35">
      <c r="D8">
        <v>5</v>
      </c>
      <c r="E8" s="14">
        <f t="shared" si="10"/>
        <v>150</v>
      </c>
      <c r="F8" s="1">
        <f t="shared" si="0"/>
        <v>5</v>
      </c>
      <c r="G8" s="1">
        <f t="shared" ca="1" si="11"/>
        <v>6.6688265082039271</v>
      </c>
      <c r="H8" s="1">
        <f t="shared" ca="1" si="5"/>
        <v>33.344132541019633</v>
      </c>
      <c r="I8" s="1">
        <f t="shared" ca="1" si="1"/>
        <v>5001.6198811529448</v>
      </c>
      <c r="J8" s="1">
        <f t="shared" si="6"/>
        <v>6.9</v>
      </c>
      <c r="K8" s="7">
        <f t="shared" si="2"/>
        <v>5175</v>
      </c>
      <c r="L8" s="7">
        <f t="shared" ca="1" si="3"/>
        <v>0</v>
      </c>
      <c r="Q8">
        <v>5</v>
      </c>
      <c r="R8" s="14">
        <f t="shared" si="12"/>
        <v>20</v>
      </c>
      <c r="S8" s="1">
        <f t="shared" ca="1" si="7"/>
        <v>33.344132541019633</v>
      </c>
      <c r="T8" s="1">
        <f t="shared" ca="1" si="8"/>
        <v>666.88265082039266</v>
      </c>
      <c r="U8" s="1">
        <f t="shared" si="9"/>
        <v>6.9</v>
      </c>
      <c r="V8" s="7">
        <v>0</v>
      </c>
      <c r="W8" s="7">
        <f t="shared" ca="1" si="4"/>
        <v>666.88265082039266</v>
      </c>
      <c r="Z8" s="1">
        <v>6</v>
      </c>
      <c r="AA8" s="15">
        <v>6665.1490701194589</v>
      </c>
      <c r="AB8" s="15">
        <v>19350.90214356763</v>
      </c>
    </row>
    <row r="9" spans="4:28" x14ac:dyDescent="0.35">
      <c r="D9">
        <v>6</v>
      </c>
      <c r="E9" s="14">
        <f t="shared" si="10"/>
        <v>150</v>
      </c>
      <c r="F9" s="1">
        <f t="shared" si="0"/>
        <v>5</v>
      </c>
      <c r="G9" s="1">
        <f t="shared" ca="1" si="11"/>
        <v>7.0150852333558404</v>
      </c>
      <c r="H9" s="1">
        <f t="shared" ca="1" si="5"/>
        <v>35.075426166779202</v>
      </c>
      <c r="I9" s="1">
        <f t="shared" ca="1" si="1"/>
        <v>5261.3139250168806</v>
      </c>
      <c r="J9" s="1">
        <f t="shared" si="6"/>
        <v>6.9</v>
      </c>
      <c r="K9" s="7">
        <f t="shared" si="2"/>
        <v>5175</v>
      </c>
      <c r="L9" s="7">
        <f t="shared" ca="1" si="3"/>
        <v>86.313925016880603</v>
      </c>
      <c r="Q9">
        <v>6</v>
      </c>
      <c r="R9" s="14">
        <f t="shared" si="12"/>
        <v>20</v>
      </c>
      <c r="S9" s="1">
        <f t="shared" ca="1" si="7"/>
        <v>35.075426166779202</v>
      </c>
      <c r="T9" s="1">
        <f t="shared" ca="1" si="8"/>
        <v>701.50852333558407</v>
      </c>
      <c r="U9" s="1">
        <f t="shared" si="9"/>
        <v>6.9</v>
      </c>
      <c r="V9" s="7">
        <v>0</v>
      </c>
      <c r="W9" s="7">
        <f t="shared" ca="1" si="4"/>
        <v>701.50852333558407</v>
      </c>
      <c r="Z9" s="1">
        <v>6.5</v>
      </c>
      <c r="AA9" s="15">
        <v>6218.3830148998513</v>
      </c>
      <c r="AB9" s="15">
        <v>21204.122825753271</v>
      </c>
    </row>
    <row r="10" spans="4:28" x14ac:dyDescent="0.35">
      <c r="D10">
        <v>7</v>
      </c>
      <c r="E10" s="14">
        <f t="shared" si="10"/>
        <v>150</v>
      </c>
      <c r="F10" s="1">
        <f t="shared" si="0"/>
        <v>5</v>
      </c>
      <c r="G10" s="1">
        <f t="shared" ca="1" si="11"/>
        <v>6.8812902229445214</v>
      </c>
      <c r="H10" s="1">
        <f t="shared" ca="1" si="5"/>
        <v>34.406451114722607</v>
      </c>
      <c r="I10" s="1">
        <f t="shared" ca="1" si="1"/>
        <v>5160.9676672083915</v>
      </c>
      <c r="J10" s="1">
        <f t="shared" si="6"/>
        <v>6.9</v>
      </c>
      <c r="K10" s="7">
        <f t="shared" si="2"/>
        <v>5175</v>
      </c>
      <c r="L10" s="7">
        <f t="shared" ca="1" si="3"/>
        <v>0</v>
      </c>
      <c r="Q10">
        <v>7</v>
      </c>
      <c r="R10" s="14">
        <f t="shared" si="12"/>
        <v>20</v>
      </c>
      <c r="S10" s="1">
        <f t="shared" ca="1" si="7"/>
        <v>34.406451114722607</v>
      </c>
      <c r="T10" s="1">
        <f t="shared" ca="1" si="8"/>
        <v>688.12902229445217</v>
      </c>
      <c r="U10" s="1">
        <f t="shared" si="9"/>
        <v>6.9</v>
      </c>
      <c r="V10" s="7">
        <v>0</v>
      </c>
      <c r="W10" s="7">
        <f t="shared" ca="1" si="4"/>
        <v>688.12902229445217</v>
      </c>
      <c r="Z10" s="1">
        <v>7</v>
      </c>
      <c r="AA10" s="15">
        <v>21743.187267247326</v>
      </c>
      <c r="AB10" s="15">
        <v>25914.391738638355</v>
      </c>
    </row>
    <row r="11" spans="4:28" x14ac:dyDescent="0.35">
      <c r="D11">
        <v>8</v>
      </c>
      <c r="E11" s="14">
        <f t="shared" si="10"/>
        <v>150</v>
      </c>
      <c r="F11" s="1">
        <f t="shared" si="0"/>
        <v>5</v>
      </c>
      <c r="G11" s="1">
        <f t="shared" ca="1" si="11"/>
        <v>6.8545730018002162</v>
      </c>
      <c r="H11" s="1">
        <f t="shared" ca="1" si="5"/>
        <v>34.27286500900108</v>
      </c>
      <c r="I11" s="1">
        <f t="shared" ca="1" si="1"/>
        <v>5140.9297513501624</v>
      </c>
      <c r="J11" s="1">
        <f t="shared" si="6"/>
        <v>6.9</v>
      </c>
      <c r="K11" s="7">
        <f t="shared" si="2"/>
        <v>5175</v>
      </c>
      <c r="L11" s="7">
        <f t="shared" ca="1" si="3"/>
        <v>0</v>
      </c>
      <c r="Q11">
        <v>8</v>
      </c>
      <c r="R11" s="14">
        <f t="shared" si="12"/>
        <v>20</v>
      </c>
      <c r="S11" s="1">
        <f t="shared" ca="1" si="7"/>
        <v>34.27286500900108</v>
      </c>
      <c r="T11" s="1">
        <f t="shared" ca="1" si="8"/>
        <v>685.45730018002155</v>
      </c>
      <c r="U11" s="1">
        <f t="shared" si="9"/>
        <v>6.9</v>
      </c>
      <c r="V11" s="7">
        <v>0</v>
      </c>
      <c r="W11" s="7">
        <f t="shared" ca="1" si="4"/>
        <v>685.45730018002155</v>
      </c>
      <c r="Z11" s="1">
        <v>7.5</v>
      </c>
      <c r="AA11" s="15">
        <v>16288.414244599788</v>
      </c>
      <c r="AB11" s="15">
        <v>26372.667653535551</v>
      </c>
    </row>
    <row r="12" spans="4:28" x14ac:dyDescent="0.35">
      <c r="D12">
        <v>9</v>
      </c>
      <c r="E12" s="14">
        <f t="shared" si="10"/>
        <v>150</v>
      </c>
      <c r="F12" s="1">
        <f t="shared" si="0"/>
        <v>5</v>
      </c>
      <c r="G12" s="1">
        <f t="shared" ca="1" si="11"/>
        <v>7.6138448806600731</v>
      </c>
      <c r="H12" s="1">
        <f t="shared" ca="1" si="5"/>
        <v>38.069224403300367</v>
      </c>
      <c r="I12" s="1">
        <f t="shared" ca="1" si="1"/>
        <v>5710.3836604950548</v>
      </c>
      <c r="J12" s="1">
        <f t="shared" si="6"/>
        <v>6.9</v>
      </c>
      <c r="K12" s="7">
        <f t="shared" si="2"/>
        <v>5175</v>
      </c>
      <c r="L12" s="7">
        <f t="shared" ca="1" si="3"/>
        <v>535.38366049505476</v>
      </c>
      <c r="Q12">
        <v>9</v>
      </c>
      <c r="R12" s="14">
        <f t="shared" si="12"/>
        <v>20</v>
      </c>
      <c r="S12" s="1">
        <f t="shared" ca="1" si="7"/>
        <v>38.069224403300367</v>
      </c>
      <c r="T12" s="1">
        <f t="shared" ca="1" si="8"/>
        <v>761.38448806600741</v>
      </c>
      <c r="U12" s="1">
        <f t="shared" si="9"/>
        <v>6.9</v>
      </c>
      <c r="V12" s="7">
        <v>0</v>
      </c>
      <c r="W12" s="7">
        <f t="shared" ca="1" si="4"/>
        <v>761.38448806600741</v>
      </c>
      <c r="Z12" s="1">
        <v>8</v>
      </c>
      <c r="AA12" s="15">
        <v>7414.5927007825576</v>
      </c>
      <c r="AB12" s="15">
        <v>26405.146378736823</v>
      </c>
    </row>
    <row r="13" spans="4:28" x14ac:dyDescent="0.35">
      <c r="D13">
        <v>10</v>
      </c>
      <c r="E13" s="14">
        <f t="shared" si="10"/>
        <v>150</v>
      </c>
      <c r="F13" s="1">
        <f t="shared" si="0"/>
        <v>5</v>
      </c>
      <c r="G13" s="1">
        <f t="shared" ca="1" si="11"/>
        <v>7.1954809192964575</v>
      </c>
      <c r="H13" s="1">
        <f t="shared" ca="1" si="5"/>
        <v>35.977404596482288</v>
      </c>
      <c r="I13" s="1">
        <f t="shared" ca="1" si="1"/>
        <v>5396.6106894723434</v>
      </c>
      <c r="J13" s="1">
        <f t="shared" si="6"/>
        <v>6.9</v>
      </c>
      <c r="K13" s="7">
        <f t="shared" si="2"/>
        <v>5175</v>
      </c>
      <c r="L13" s="7">
        <f t="shared" ca="1" si="3"/>
        <v>221.61068947234344</v>
      </c>
      <c r="Q13">
        <v>10</v>
      </c>
      <c r="R13" s="14">
        <f t="shared" si="12"/>
        <v>20</v>
      </c>
      <c r="S13" s="1">
        <f t="shared" ca="1" si="7"/>
        <v>35.977404596482288</v>
      </c>
      <c r="T13" s="1">
        <f t="shared" ca="1" si="8"/>
        <v>719.54809192964581</v>
      </c>
      <c r="U13" s="1">
        <f t="shared" si="9"/>
        <v>6.9</v>
      </c>
      <c r="V13" s="7">
        <v>0</v>
      </c>
      <c r="W13" s="7">
        <f t="shared" ca="1" si="4"/>
        <v>719.54809192964581</v>
      </c>
      <c r="Z13" s="1">
        <v>8.5</v>
      </c>
      <c r="AA13" s="15">
        <v>10130.955161040494</v>
      </c>
      <c r="AB13" s="15">
        <v>28030.67460602838</v>
      </c>
    </row>
    <row r="14" spans="4:28" x14ac:dyDescent="0.35">
      <c r="D14">
        <v>11</v>
      </c>
      <c r="E14" s="14">
        <f t="shared" si="10"/>
        <v>150</v>
      </c>
      <c r="F14" s="1">
        <f t="shared" si="0"/>
        <v>5</v>
      </c>
      <c r="G14" s="1">
        <f t="shared" ca="1" si="11"/>
        <v>6.3459326101438043</v>
      </c>
      <c r="H14" s="1">
        <f t="shared" ca="1" si="5"/>
        <v>31.729663050719022</v>
      </c>
      <c r="I14" s="1">
        <f t="shared" ca="1" si="1"/>
        <v>4759.4494576078532</v>
      </c>
      <c r="J14" s="1">
        <f t="shared" si="6"/>
        <v>6.9</v>
      </c>
      <c r="K14" s="7">
        <f t="shared" si="2"/>
        <v>5175</v>
      </c>
      <c r="L14" s="7">
        <f t="shared" ca="1" si="3"/>
        <v>0</v>
      </c>
      <c r="Q14">
        <v>11</v>
      </c>
      <c r="R14" s="14">
        <f t="shared" si="12"/>
        <v>20</v>
      </c>
      <c r="S14" s="1">
        <f t="shared" ca="1" si="7"/>
        <v>31.729663050719022</v>
      </c>
      <c r="T14" s="1">
        <f t="shared" ca="1" si="8"/>
        <v>634.59326101438046</v>
      </c>
      <c r="U14" s="1">
        <f t="shared" si="9"/>
        <v>6.9</v>
      </c>
      <c r="V14" s="7">
        <v>0</v>
      </c>
      <c r="W14" s="7">
        <f t="shared" ca="1" si="4"/>
        <v>634.59326101438046</v>
      </c>
      <c r="Z14" s="1">
        <v>9</v>
      </c>
      <c r="AA14" s="15">
        <v>4268.7574782371739</v>
      </c>
      <c r="AB14" s="15">
        <v>28192.025960186722</v>
      </c>
    </row>
    <row r="15" spans="4:28" x14ac:dyDescent="0.35">
      <c r="D15">
        <v>12</v>
      </c>
      <c r="E15" s="14">
        <f t="shared" si="10"/>
        <v>150</v>
      </c>
      <c r="F15" s="1">
        <f t="shared" si="0"/>
        <v>5</v>
      </c>
      <c r="G15" s="1">
        <f t="shared" ca="1" si="11"/>
        <v>6.7282871126848676</v>
      </c>
      <c r="H15" s="1">
        <f t="shared" ca="1" si="5"/>
        <v>33.641435563424338</v>
      </c>
      <c r="I15" s="1">
        <f t="shared" ca="1" si="1"/>
        <v>5046.2153345136503</v>
      </c>
      <c r="J15" s="1">
        <f t="shared" si="6"/>
        <v>6.9</v>
      </c>
      <c r="K15" s="7">
        <f t="shared" si="2"/>
        <v>5175</v>
      </c>
      <c r="L15" s="7">
        <f t="shared" ca="1" si="3"/>
        <v>0</v>
      </c>
      <c r="Q15">
        <v>12</v>
      </c>
      <c r="R15" s="14">
        <f t="shared" si="12"/>
        <v>20</v>
      </c>
      <c r="S15" s="1">
        <f t="shared" ca="1" si="7"/>
        <v>33.641435563424338</v>
      </c>
      <c r="T15" s="1">
        <f t="shared" ca="1" si="8"/>
        <v>672.82871126848681</v>
      </c>
      <c r="U15" s="1">
        <f t="shared" si="9"/>
        <v>6.9</v>
      </c>
      <c r="V15" s="7">
        <v>0</v>
      </c>
      <c r="W15" s="7">
        <f t="shared" ca="1" si="4"/>
        <v>672.82871126848681</v>
      </c>
      <c r="Z15" s="1">
        <v>9.5</v>
      </c>
      <c r="AA15" s="15">
        <v>3094.0285556399631</v>
      </c>
      <c r="AB15" s="15">
        <v>28982.194445441863</v>
      </c>
    </row>
    <row r="16" spans="4:28" x14ac:dyDescent="0.35">
      <c r="D16">
        <v>13</v>
      </c>
      <c r="E16" s="14">
        <f t="shared" si="10"/>
        <v>150</v>
      </c>
      <c r="F16" s="1">
        <f t="shared" si="0"/>
        <v>5</v>
      </c>
      <c r="G16" s="1">
        <f t="shared" ca="1" si="11"/>
        <v>6.7501458406301671</v>
      </c>
      <c r="H16" s="1">
        <f t="shared" ca="1" si="5"/>
        <v>33.750729203150833</v>
      </c>
      <c r="I16" s="1">
        <f t="shared" ca="1" si="1"/>
        <v>5062.6093804726252</v>
      </c>
      <c r="J16" s="1">
        <f t="shared" si="6"/>
        <v>6.9</v>
      </c>
      <c r="K16" s="7">
        <f t="shared" si="2"/>
        <v>5175</v>
      </c>
      <c r="L16" s="7">
        <f t="shared" ca="1" si="3"/>
        <v>0</v>
      </c>
      <c r="Q16">
        <v>13</v>
      </c>
      <c r="R16" s="14">
        <f t="shared" si="12"/>
        <v>20</v>
      </c>
      <c r="S16" s="1">
        <f t="shared" ca="1" si="7"/>
        <v>33.750729203150833</v>
      </c>
      <c r="T16" s="1">
        <f t="shared" ca="1" si="8"/>
        <v>675.01458406301663</v>
      </c>
      <c r="U16" s="1">
        <f t="shared" si="9"/>
        <v>6.9</v>
      </c>
      <c r="V16" s="7">
        <v>0</v>
      </c>
      <c r="W16" s="7">
        <f t="shared" ca="1" si="4"/>
        <v>675.01458406301663</v>
      </c>
      <c r="Z16" s="1">
        <v>10</v>
      </c>
      <c r="AA16" s="15">
        <v>2864.200869542663</v>
      </c>
      <c r="AB16" s="15">
        <v>31347.985443752419</v>
      </c>
    </row>
    <row r="17" spans="4:28" x14ac:dyDescent="0.35">
      <c r="D17">
        <v>14</v>
      </c>
      <c r="E17" s="14">
        <f t="shared" si="10"/>
        <v>150</v>
      </c>
      <c r="F17" s="1">
        <f t="shared" si="0"/>
        <v>5</v>
      </c>
      <c r="G17" s="1">
        <f t="shared" ca="1" si="11"/>
        <v>5.8770336961718961</v>
      </c>
      <c r="H17" s="1">
        <f t="shared" ca="1" si="5"/>
        <v>29.38516848085948</v>
      </c>
      <c r="I17" s="1">
        <f t="shared" ca="1" si="1"/>
        <v>4407.7752721289216</v>
      </c>
      <c r="J17" s="1">
        <f t="shared" si="6"/>
        <v>6.9</v>
      </c>
      <c r="K17" s="7">
        <f t="shared" si="2"/>
        <v>5175</v>
      </c>
      <c r="L17" s="7">
        <f t="shared" ca="1" si="3"/>
        <v>0</v>
      </c>
      <c r="Q17">
        <v>14</v>
      </c>
      <c r="R17" s="14">
        <f t="shared" si="12"/>
        <v>20</v>
      </c>
      <c r="S17" s="1">
        <f t="shared" ca="1" si="7"/>
        <v>29.38516848085948</v>
      </c>
      <c r="T17" s="1">
        <f t="shared" ca="1" si="8"/>
        <v>587.70336961718965</v>
      </c>
      <c r="U17" s="1">
        <f t="shared" si="9"/>
        <v>6.9</v>
      </c>
      <c r="V17" s="7">
        <v>0</v>
      </c>
      <c r="W17" s="7">
        <f t="shared" ca="1" si="4"/>
        <v>587.70336961718965</v>
      </c>
      <c r="Z17" s="1">
        <v>10.5</v>
      </c>
      <c r="AA17" s="15">
        <v>13812.470666773384</v>
      </c>
      <c r="AB17" s="15">
        <v>35129.726506140039</v>
      </c>
    </row>
    <row r="18" spans="4:28" x14ac:dyDescent="0.35">
      <c r="D18">
        <v>15</v>
      </c>
      <c r="E18" s="14">
        <f t="shared" si="10"/>
        <v>150</v>
      </c>
      <c r="F18" s="1">
        <f t="shared" si="0"/>
        <v>5</v>
      </c>
      <c r="G18" s="1">
        <f t="shared" ca="1" si="11"/>
        <v>6.9097815233731739</v>
      </c>
      <c r="H18" s="1">
        <f t="shared" ca="1" si="5"/>
        <v>34.548907616865868</v>
      </c>
      <c r="I18" s="1">
        <f t="shared" ca="1" si="1"/>
        <v>5182.3361425298799</v>
      </c>
      <c r="J18" s="1">
        <f t="shared" si="6"/>
        <v>6.9</v>
      </c>
      <c r="K18" s="7">
        <f t="shared" si="2"/>
        <v>5175</v>
      </c>
      <c r="L18" s="7">
        <f t="shared" ca="1" si="3"/>
        <v>7.3361425298799077</v>
      </c>
      <c r="Q18">
        <v>15</v>
      </c>
      <c r="R18" s="14">
        <f t="shared" si="12"/>
        <v>20</v>
      </c>
      <c r="S18" s="1">
        <f t="shared" ca="1" si="7"/>
        <v>34.548907616865868</v>
      </c>
      <c r="T18" s="1">
        <f t="shared" ca="1" si="8"/>
        <v>690.9781523373174</v>
      </c>
      <c r="U18" s="1">
        <f t="shared" si="9"/>
        <v>6.9</v>
      </c>
      <c r="V18" s="7">
        <v>0</v>
      </c>
      <c r="W18" s="7">
        <f t="shared" ca="1" si="4"/>
        <v>690.9781523373174</v>
      </c>
    </row>
    <row r="19" spans="4:28" x14ac:dyDescent="0.35">
      <c r="D19">
        <v>16</v>
      </c>
      <c r="E19" s="14">
        <f t="shared" si="10"/>
        <v>150</v>
      </c>
      <c r="F19" s="1">
        <f t="shared" si="0"/>
        <v>5</v>
      </c>
      <c r="G19" s="1">
        <f t="shared" ca="1" si="11"/>
        <v>6.5998591045410748</v>
      </c>
      <c r="H19" s="1">
        <f t="shared" ca="1" si="5"/>
        <v>32.999295522705374</v>
      </c>
      <c r="I19" s="1">
        <f t="shared" ca="1" si="1"/>
        <v>4949.8943284058059</v>
      </c>
      <c r="J19" s="1">
        <f t="shared" si="6"/>
        <v>6.9</v>
      </c>
      <c r="K19" s="7">
        <f t="shared" si="2"/>
        <v>5175</v>
      </c>
      <c r="L19" s="7">
        <f t="shared" ca="1" si="3"/>
        <v>0</v>
      </c>
      <c r="Q19">
        <v>16</v>
      </c>
      <c r="R19" s="14">
        <f t="shared" si="12"/>
        <v>20</v>
      </c>
      <c r="S19" s="1">
        <f t="shared" ca="1" si="7"/>
        <v>32.999295522705374</v>
      </c>
      <c r="T19" s="1">
        <f t="shared" ca="1" si="8"/>
        <v>659.98591045410751</v>
      </c>
      <c r="U19" s="1">
        <f t="shared" si="9"/>
        <v>6.9</v>
      </c>
      <c r="V19" s="7">
        <v>0</v>
      </c>
      <c r="W19" s="7">
        <f t="shared" ca="1" si="4"/>
        <v>659.98591045410751</v>
      </c>
      <c r="AA19" s="1">
        <f>_xlfn.STDEV.P(AA4:AA17)</f>
        <v>5527.6956491941128</v>
      </c>
      <c r="AB19" s="1">
        <f>_xlfn.STDEV.P(AB4:AB17)</f>
        <v>6326.104036991298</v>
      </c>
    </row>
    <row r="20" spans="4:28" x14ac:dyDescent="0.35">
      <c r="D20">
        <v>17</v>
      </c>
      <c r="E20" s="14">
        <f t="shared" si="10"/>
        <v>150</v>
      </c>
      <c r="F20" s="1">
        <f t="shared" si="0"/>
        <v>5</v>
      </c>
      <c r="G20" s="1">
        <f t="shared" ca="1" si="11"/>
        <v>6.7126150124326163</v>
      </c>
      <c r="H20" s="1">
        <f t="shared" ca="1" si="5"/>
        <v>33.56307506216308</v>
      </c>
      <c r="I20" s="1">
        <f t="shared" ca="1" si="1"/>
        <v>5034.4612593244619</v>
      </c>
      <c r="J20" s="1">
        <f t="shared" si="6"/>
        <v>6.9</v>
      </c>
      <c r="K20" s="7">
        <f t="shared" si="2"/>
        <v>5175</v>
      </c>
      <c r="L20" s="7">
        <f t="shared" ca="1" si="3"/>
        <v>0</v>
      </c>
      <c r="Q20">
        <v>17</v>
      </c>
      <c r="R20" s="14">
        <f t="shared" si="12"/>
        <v>20</v>
      </c>
      <c r="S20" s="1">
        <f t="shared" ca="1" si="7"/>
        <v>33.56307506216308</v>
      </c>
      <c r="T20" s="1">
        <f t="shared" ca="1" si="8"/>
        <v>671.26150124326159</v>
      </c>
      <c r="U20" s="1">
        <f t="shared" si="9"/>
        <v>6.9</v>
      </c>
      <c r="V20" s="7">
        <v>0</v>
      </c>
      <c r="W20" s="7">
        <f t="shared" ca="1" si="4"/>
        <v>671.26150124326159</v>
      </c>
      <c r="AA20" s="15">
        <f>AVERAGE(AA4:AA17)</f>
        <v>7997.8731347162784</v>
      </c>
      <c r="AB20" s="15">
        <f>AVERAGE(AB4:AB17)</f>
        <v>23873.321249476845</v>
      </c>
    </row>
    <row r="21" spans="4:28" x14ac:dyDescent="0.35">
      <c r="D21">
        <v>18</v>
      </c>
      <c r="E21" s="14">
        <f t="shared" si="10"/>
        <v>150</v>
      </c>
      <c r="F21" s="1">
        <f t="shared" si="0"/>
        <v>5</v>
      </c>
      <c r="G21" s="1">
        <f t="shared" ca="1" si="11"/>
        <v>6.8150118924546552</v>
      </c>
      <c r="H21" s="1">
        <f t="shared" ca="1" si="5"/>
        <v>34.075059462273273</v>
      </c>
      <c r="I21" s="1">
        <f t="shared" ca="1" si="1"/>
        <v>5111.2589193409913</v>
      </c>
      <c r="J21" s="1">
        <f t="shared" si="6"/>
        <v>6.9</v>
      </c>
      <c r="K21" s="7">
        <f t="shared" si="2"/>
        <v>5175</v>
      </c>
      <c r="L21" s="7">
        <f t="shared" ca="1" si="3"/>
        <v>0</v>
      </c>
      <c r="Q21">
        <v>18</v>
      </c>
      <c r="R21" s="14">
        <f t="shared" si="12"/>
        <v>20</v>
      </c>
      <c r="S21" s="1">
        <f t="shared" ca="1" si="7"/>
        <v>34.075059462273273</v>
      </c>
      <c r="T21" s="1">
        <f t="shared" ca="1" si="8"/>
        <v>681.50118924546541</v>
      </c>
      <c r="U21" s="1">
        <f t="shared" si="9"/>
        <v>6.9</v>
      </c>
      <c r="V21" s="7">
        <v>0</v>
      </c>
      <c r="W21" s="7">
        <f t="shared" ca="1" si="4"/>
        <v>681.50118924546541</v>
      </c>
      <c r="AA21" s="16">
        <f>AA19/AA20</f>
        <v>0.69114570287444377</v>
      </c>
      <c r="AB21" s="16">
        <f>AB19/AB20</f>
        <v>0.26498634064709059</v>
      </c>
    </row>
    <row r="22" spans="4:28" x14ac:dyDescent="0.35">
      <c r="D22">
        <v>19</v>
      </c>
      <c r="E22" s="14">
        <f t="shared" si="10"/>
        <v>150</v>
      </c>
      <c r="F22" s="1">
        <f t="shared" si="0"/>
        <v>5</v>
      </c>
      <c r="G22" s="1">
        <f t="shared" ca="1" si="11"/>
        <v>6.9084829333159306</v>
      </c>
      <c r="H22" s="1">
        <f t="shared" ca="1" si="5"/>
        <v>34.542414666579653</v>
      </c>
      <c r="I22" s="1">
        <f t="shared" ca="1" si="1"/>
        <v>5181.3621999869483</v>
      </c>
      <c r="J22" s="1">
        <f t="shared" si="6"/>
        <v>6.9</v>
      </c>
      <c r="K22" s="7">
        <f t="shared" si="2"/>
        <v>5175</v>
      </c>
      <c r="L22" s="7">
        <f t="shared" ca="1" si="3"/>
        <v>6.3621999869483261</v>
      </c>
      <c r="Q22">
        <v>19</v>
      </c>
      <c r="R22" s="14">
        <f t="shared" si="12"/>
        <v>20</v>
      </c>
      <c r="S22" s="1">
        <f t="shared" ca="1" si="7"/>
        <v>34.542414666579653</v>
      </c>
      <c r="T22" s="1">
        <f t="shared" ca="1" si="8"/>
        <v>690.84829333159303</v>
      </c>
      <c r="U22" s="1">
        <f t="shared" si="9"/>
        <v>6.9</v>
      </c>
      <c r="V22" s="7">
        <v>0</v>
      </c>
      <c r="W22" s="7">
        <f t="shared" ca="1" si="4"/>
        <v>690.84829333159303</v>
      </c>
    </row>
    <row r="23" spans="4:28" x14ac:dyDescent="0.35">
      <c r="D23">
        <v>20</v>
      </c>
      <c r="E23" s="14">
        <f t="shared" si="10"/>
        <v>150</v>
      </c>
      <c r="F23" s="1">
        <f t="shared" si="0"/>
        <v>5</v>
      </c>
      <c r="G23" s="1">
        <f t="shared" ca="1" si="11"/>
        <v>7.8100889812128589</v>
      </c>
      <c r="H23" s="1">
        <f t="shared" ca="1" si="5"/>
        <v>39.050444906064293</v>
      </c>
      <c r="I23" s="1">
        <f t="shared" ca="1" si="1"/>
        <v>5857.5667359096442</v>
      </c>
      <c r="J23" s="1">
        <f t="shared" si="6"/>
        <v>6.9</v>
      </c>
      <c r="K23" s="7">
        <f t="shared" si="2"/>
        <v>5175</v>
      </c>
      <c r="L23" s="7">
        <f t="shared" ca="1" si="3"/>
        <v>682.56673590964419</v>
      </c>
      <c r="Q23">
        <v>20</v>
      </c>
      <c r="R23" s="14">
        <f t="shared" si="12"/>
        <v>20</v>
      </c>
      <c r="S23" s="1">
        <f t="shared" ca="1" si="7"/>
        <v>39.050444906064293</v>
      </c>
      <c r="T23" s="1">
        <f t="shared" ca="1" si="8"/>
        <v>781.00889812128582</v>
      </c>
      <c r="U23" s="1">
        <f t="shared" si="9"/>
        <v>6.9</v>
      </c>
      <c r="V23" s="7">
        <v>0</v>
      </c>
      <c r="W23" s="7">
        <f t="shared" ca="1" si="4"/>
        <v>781.00889812128582</v>
      </c>
    </row>
    <row r="24" spans="4:28" x14ac:dyDescent="0.35">
      <c r="D24">
        <v>21</v>
      </c>
      <c r="E24" s="14">
        <f t="shared" si="10"/>
        <v>150</v>
      </c>
      <c r="F24" s="1">
        <f t="shared" si="0"/>
        <v>5</v>
      </c>
      <c r="G24" s="1">
        <f t="shared" ca="1" si="11"/>
        <v>6.9988129978802824</v>
      </c>
      <c r="H24" s="1">
        <f t="shared" ca="1" si="5"/>
        <v>34.994064989401409</v>
      </c>
      <c r="I24" s="1">
        <f t="shared" ca="1" si="1"/>
        <v>5249.1097484102111</v>
      </c>
      <c r="J24" s="1">
        <f t="shared" si="6"/>
        <v>6.9</v>
      </c>
      <c r="K24" s="7">
        <f t="shared" si="2"/>
        <v>5175</v>
      </c>
      <c r="L24" s="7">
        <f t="shared" ca="1" si="3"/>
        <v>74.109748410211068</v>
      </c>
      <c r="Q24">
        <v>21</v>
      </c>
      <c r="R24" s="14">
        <f t="shared" si="12"/>
        <v>20</v>
      </c>
      <c r="S24" s="1">
        <f t="shared" ca="1" si="7"/>
        <v>34.994064989401409</v>
      </c>
      <c r="T24" s="1">
        <f t="shared" ca="1" si="8"/>
        <v>699.88129978802817</v>
      </c>
      <c r="U24" s="1">
        <f t="shared" si="9"/>
        <v>6.9</v>
      </c>
      <c r="V24" s="7">
        <v>0</v>
      </c>
      <c r="W24" s="7">
        <f t="shared" ca="1" si="4"/>
        <v>699.88129978802817</v>
      </c>
    </row>
    <row r="25" spans="4:28" x14ac:dyDescent="0.35">
      <c r="D25">
        <v>22</v>
      </c>
      <c r="E25" s="14">
        <f t="shared" si="10"/>
        <v>150</v>
      </c>
      <c r="F25" s="1">
        <f t="shared" si="0"/>
        <v>5</v>
      </c>
      <c r="G25" s="1">
        <f t="shared" ca="1" si="11"/>
        <v>6.6817083738886556</v>
      </c>
      <c r="H25" s="1">
        <f t="shared" ca="1" si="5"/>
        <v>33.408541869443276</v>
      </c>
      <c r="I25" s="1">
        <f t="shared" ca="1" si="1"/>
        <v>5011.2812804164914</v>
      </c>
      <c r="J25" s="1">
        <f t="shared" si="6"/>
        <v>6.9</v>
      </c>
      <c r="K25" s="7">
        <f t="shared" si="2"/>
        <v>5175</v>
      </c>
      <c r="L25" s="7">
        <f t="shared" ca="1" si="3"/>
        <v>0</v>
      </c>
      <c r="Q25">
        <v>22</v>
      </c>
      <c r="R25" s="14">
        <f t="shared" si="12"/>
        <v>20</v>
      </c>
      <c r="S25" s="1">
        <f t="shared" ca="1" si="7"/>
        <v>33.408541869443276</v>
      </c>
      <c r="T25" s="1">
        <f t="shared" ca="1" si="8"/>
        <v>668.17083738886549</v>
      </c>
      <c r="U25" s="1">
        <f t="shared" si="9"/>
        <v>6.9</v>
      </c>
      <c r="V25" s="7">
        <v>0</v>
      </c>
      <c r="W25" s="7">
        <f t="shared" ca="1" si="4"/>
        <v>668.17083738886549</v>
      </c>
    </row>
    <row r="26" spans="4:28" x14ac:dyDescent="0.35">
      <c r="D26">
        <v>23</v>
      </c>
      <c r="E26" s="14">
        <f t="shared" si="10"/>
        <v>150</v>
      </c>
      <c r="F26" s="1">
        <f t="shared" si="0"/>
        <v>5</v>
      </c>
      <c r="G26" s="1">
        <f t="shared" ca="1" si="11"/>
        <v>6.7295541478732508</v>
      </c>
      <c r="H26" s="1">
        <f t="shared" ca="1" si="5"/>
        <v>33.647770739366251</v>
      </c>
      <c r="I26" s="1">
        <f t="shared" ca="1" si="1"/>
        <v>5047.1656109049381</v>
      </c>
      <c r="J26" s="1">
        <f t="shared" si="6"/>
        <v>6.9</v>
      </c>
      <c r="K26" s="7">
        <f t="shared" si="2"/>
        <v>5175</v>
      </c>
      <c r="L26" s="7">
        <f t="shared" ca="1" si="3"/>
        <v>0</v>
      </c>
      <c r="Q26">
        <v>23</v>
      </c>
      <c r="R26" s="14">
        <f t="shared" si="12"/>
        <v>20</v>
      </c>
      <c r="S26" s="1">
        <f t="shared" ca="1" si="7"/>
        <v>33.647770739366251</v>
      </c>
      <c r="T26" s="1">
        <f t="shared" ca="1" si="8"/>
        <v>672.95541478732503</v>
      </c>
      <c r="U26" s="1">
        <f t="shared" si="9"/>
        <v>6.9</v>
      </c>
      <c r="V26" s="7">
        <v>0</v>
      </c>
      <c r="W26" s="7">
        <f t="shared" ca="1" si="4"/>
        <v>672.95541478732503</v>
      </c>
    </row>
    <row r="27" spans="4:28" x14ac:dyDescent="0.35">
      <c r="D27">
        <v>24</v>
      </c>
      <c r="E27" s="14">
        <f t="shared" si="10"/>
        <v>150</v>
      </c>
      <c r="F27" s="1">
        <f t="shared" si="0"/>
        <v>5</v>
      </c>
      <c r="G27" s="1">
        <f t="shared" ca="1" si="11"/>
        <v>6.1301763496431985</v>
      </c>
      <c r="H27" s="1">
        <f t="shared" ca="1" si="5"/>
        <v>30.650881748215994</v>
      </c>
      <c r="I27" s="1">
        <f t="shared" ca="1" si="1"/>
        <v>4597.6322622323987</v>
      </c>
      <c r="J27" s="1">
        <f t="shared" si="6"/>
        <v>6.9</v>
      </c>
      <c r="K27" s="7">
        <f t="shared" si="2"/>
        <v>5175</v>
      </c>
      <c r="L27" s="7">
        <f t="shared" ca="1" si="3"/>
        <v>0</v>
      </c>
      <c r="Q27">
        <v>24</v>
      </c>
      <c r="R27" s="14">
        <f t="shared" si="12"/>
        <v>20</v>
      </c>
      <c r="S27" s="1">
        <f t="shared" ca="1" si="7"/>
        <v>30.650881748215994</v>
      </c>
      <c r="T27" s="1">
        <f t="shared" ca="1" si="8"/>
        <v>613.01763496431988</v>
      </c>
      <c r="U27" s="1">
        <f t="shared" si="9"/>
        <v>6.9</v>
      </c>
      <c r="V27" s="7">
        <v>0</v>
      </c>
      <c r="W27" s="7">
        <f t="shared" ca="1" si="4"/>
        <v>613.01763496431988</v>
      </c>
    </row>
    <row r="29" spans="4:28" x14ac:dyDescent="0.35">
      <c r="D29" t="s">
        <v>10</v>
      </c>
      <c r="E29" s="1">
        <f>SUM(E4:E27)</f>
        <v>3600</v>
      </c>
      <c r="I29" s="1">
        <f ca="1">SUM(I4:I27)</f>
        <v>121973.45757686438</v>
      </c>
      <c r="K29" s="1">
        <f>SUM(K4:K27)</f>
        <v>124200</v>
      </c>
      <c r="L29" s="1">
        <f ca="1">SUM(L4:L27)</f>
        <v>1742.0972568271454</v>
      </c>
      <c r="Q29" t="s">
        <v>10</v>
      </c>
      <c r="R29" s="1">
        <f>SUM(R4:R27)</f>
        <v>480</v>
      </c>
      <c r="T29" s="1"/>
      <c r="V29" s="1"/>
      <c r="W29" s="1">
        <f ca="1">SUM(W4:W28)</f>
        <v>16263.127676915256</v>
      </c>
    </row>
    <row r="30" spans="4:28" x14ac:dyDescent="0.35">
      <c r="D30" t="s">
        <v>16</v>
      </c>
      <c r="L30" s="1"/>
      <c r="Q30" t="s">
        <v>16</v>
      </c>
      <c r="W30" s="1"/>
    </row>
  </sheetData>
  <conditionalFormatting sqref="K1:S1 X1:XFD3 V1:W27 A1:H1048576 J2:M27 U2:U28 N2:Q30 R2:S1048576 I3 T3 X4:Y17 AA4:XFD17 X18:XFD18 X19:Z19 AC19:XFD19 X20:XFD1048576 J28:K28 M28 V28 I29:M29 T29:W29 J30:K30 M30 U30:V30 J31:Q1048576 U31:W1048576">
    <cfRule type="expression" dxfId="5" priority="1">
      <formula>AND(A1&lt;&gt;"",A1=FALSE)</formula>
    </cfRule>
    <cfRule type="expression" dxfId="4" priority="2">
      <formula>A1=TRUE</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5F3A1-BA98-4527-81B0-FA81D62773AA}">
  <dimension ref="D1:K30"/>
  <sheetViews>
    <sheetView showGridLines="0" zoomScale="90" zoomScaleNormal="90" workbookViewId="0">
      <selection activeCell="M16" sqref="M16"/>
    </sheetView>
  </sheetViews>
  <sheetFormatPr defaultRowHeight="14.5" x14ac:dyDescent="0.35"/>
  <cols>
    <col min="1" max="3" width="2.54296875" customWidth="1"/>
    <col min="5" max="5" width="12.1796875" customWidth="1"/>
    <col min="6" max="13" width="12.26953125" customWidth="1"/>
  </cols>
  <sheetData>
    <row r="1" spans="4:11" x14ac:dyDescent="0.35">
      <c r="G1" s="12">
        <v>0.2</v>
      </c>
    </row>
    <row r="2" spans="4:11" x14ac:dyDescent="0.35">
      <c r="F2">
        <v>50</v>
      </c>
      <c r="G2" s="13">
        <v>45</v>
      </c>
    </row>
    <row r="3" spans="4:11" ht="43.5" x14ac:dyDescent="0.35">
      <c r="E3" s="2" t="s">
        <v>8</v>
      </c>
      <c r="F3" s="2" t="s">
        <v>25</v>
      </c>
      <c r="G3" s="2" t="s">
        <v>12</v>
      </c>
      <c r="H3" s="2" t="s">
        <v>13</v>
      </c>
      <c r="I3" s="3" t="s">
        <v>26</v>
      </c>
      <c r="J3" s="4" t="s">
        <v>27</v>
      </c>
      <c r="K3" s="2" t="s">
        <v>15</v>
      </c>
    </row>
    <row r="4" spans="4:11" x14ac:dyDescent="0.35">
      <c r="D4" cm="1">
        <f t="array" ref="D4:D27">_xlfn.SEQUENCE(24)</f>
        <v>1</v>
      </c>
      <c r="E4" s="14">
        <v>0</v>
      </c>
      <c r="F4" s="1"/>
      <c r="I4" s="5"/>
      <c r="J4" s="6"/>
    </row>
    <row r="5" spans="4:11" x14ac:dyDescent="0.35">
      <c r="D5">
        <v>2</v>
      </c>
      <c r="E5" s="14">
        <v>0</v>
      </c>
      <c r="F5" s="1"/>
      <c r="I5" s="5"/>
      <c r="J5" s="6"/>
    </row>
    <row r="6" spans="4:11" x14ac:dyDescent="0.35">
      <c r="D6">
        <v>3</v>
      </c>
      <c r="E6" s="14">
        <v>0</v>
      </c>
      <c r="F6" s="1"/>
      <c r="I6" s="5"/>
      <c r="J6" s="6"/>
    </row>
    <row r="7" spans="4:11" x14ac:dyDescent="0.35">
      <c r="D7">
        <v>4</v>
      </c>
      <c r="E7" s="14">
        <v>0</v>
      </c>
      <c r="F7" s="1"/>
      <c r="I7" s="5"/>
      <c r="J7" s="6"/>
    </row>
    <row r="8" spans="4:11" x14ac:dyDescent="0.35">
      <c r="D8">
        <v>5</v>
      </c>
      <c r="E8" s="14">
        <v>0</v>
      </c>
      <c r="F8" s="1"/>
      <c r="I8" s="5"/>
      <c r="J8" s="6"/>
    </row>
    <row r="9" spans="4:11" x14ac:dyDescent="0.35">
      <c r="D9">
        <v>6</v>
      </c>
      <c r="E9" s="14">
        <v>0</v>
      </c>
      <c r="F9" s="1"/>
      <c r="I9" s="5"/>
      <c r="J9" s="6"/>
    </row>
    <row r="10" spans="4:11" x14ac:dyDescent="0.35">
      <c r="D10">
        <v>7</v>
      </c>
      <c r="E10" s="14">
        <v>140</v>
      </c>
      <c r="F10" s="14">
        <v>50</v>
      </c>
      <c r="G10" s="1">
        <f>G2</f>
        <v>45</v>
      </c>
      <c r="H10" s="7">
        <f t="shared" ref="H10:H27" si="0">E10*G10</f>
        <v>6300</v>
      </c>
      <c r="I10" s="8">
        <f>(F10-G10)</f>
        <v>5</v>
      </c>
      <c r="J10" s="9">
        <f>I10*E10</f>
        <v>700</v>
      </c>
      <c r="K10" s="7">
        <f>H10+J10</f>
        <v>7000</v>
      </c>
    </row>
    <row r="11" spans="4:11" x14ac:dyDescent="0.35">
      <c r="D11">
        <v>8</v>
      </c>
      <c r="E11" s="14">
        <f>E10</f>
        <v>140</v>
      </c>
      <c r="F11" s="14">
        <v>50</v>
      </c>
      <c r="G11" s="1">
        <f ca="1">G10+G10*NORMSINV(RAND())*$G$1+($G$10-G10)*0.5</f>
        <v>47.203432786405159</v>
      </c>
      <c r="H11" s="7">
        <f t="shared" ca="1" si="0"/>
        <v>6608.4805900967222</v>
      </c>
      <c r="I11" s="8">
        <f t="shared" ref="I11:I27" ca="1" si="1">(F11-G11)</f>
        <v>2.796567213594841</v>
      </c>
      <c r="J11" s="9">
        <f t="shared" ref="J11:J27" ca="1" si="2">I11*E11</f>
        <v>391.51940990327773</v>
      </c>
      <c r="K11" s="7">
        <f t="shared" ref="K11:K27" ca="1" si="3">H11+J11</f>
        <v>7000</v>
      </c>
    </row>
    <row r="12" spans="4:11" x14ac:dyDescent="0.35">
      <c r="D12">
        <v>9</v>
      </c>
      <c r="E12" s="14">
        <f t="shared" ref="E12:E25" si="4">E11</f>
        <v>140</v>
      </c>
      <c r="F12" s="14">
        <v>50</v>
      </c>
      <c r="G12" s="1">
        <f t="shared" ref="G12:G25" ca="1" si="5">G11+G11*NORMSINV(RAND())*$G$1+($G$10-G11)*0.5</f>
        <v>40.13766995362105</v>
      </c>
      <c r="H12" s="7">
        <f t="shared" ca="1" si="0"/>
        <v>5619.2737935069472</v>
      </c>
      <c r="I12" s="8">
        <f t="shared" ca="1" si="1"/>
        <v>9.8623300463789505</v>
      </c>
      <c r="J12" s="9">
        <f t="shared" ca="1" si="2"/>
        <v>1380.726206493053</v>
      </c>
      <c r="K12" s="7">
        <f t="shared" ca="1" si="3"/>
        <v>7000</v>
      </c>
    </row>
    <row r="13" spans="4:11" x14ac:dyDescent="0.35">
      <c r="D13">
        <v>10</v>
      </c>
      <c r="E13" s="14">
        <f t="shared" si="4"/>
        <v>140</v>
      </c>
      <c r="F13" s="14">
        <v>50</v>
      </c>
      <c r="G13" s="1">
        <f t="shared" ca="1" si="5"/>
        <v>27.838811620021303</v>
      </c>
      <c r="H13" s="7">
        <f t="shared" ca="1" si="0"/>
        <v>3897.4336268029824</v>
      </c>
      <c r="I13" s="8">
        <f t="shared" ca="1" si="1"/>
        <v>22.161188379978697</v>
      </c>
      <c r="J13" s="9">
        <f t="shared" ca="1" si="2"/>
        <v>3102.5663731970176</v>
      </c>
      <c r="K13" s="7">
        <f t="shared" ca="1" si="3"/>
        <v>7000</v>
      </c>
    </row>
    <row r="14" spans="4:11" x14ac:dyDescent="0.35">
      <c r="D14">
        <v>11</v>
      </c>
      <c r="E14" s="14">
        <f t="shared" si="4"/>
        <v>140</v>
      </c>
      <c r="F14" s="14">
        <v>50</v>
      </c>
      <c r="G14" s="1">
        <f t="shared" ca="1" si="5"/>
        <v>37.958631215225225</v>
      </c>
      <c r="H14" s="7">
        <f t="shared" ca="1" si="0"/>
        <v>5314.2083701315314</v>
      </c>
      <c r="I14" s="8">
        <f t="shared" ca="1" si="1"/>
        <v>12.041368784774775</v>
      </c>
      <c r="J14" s="9">
        <f t="shared" ca="1" si="2"/>
        <v>1685.7916298684686</v>
      </c>
      <c r="K14" s="7">
        <f t="shared" ca="1" si="3"/>
        <v>7000</v>
      </c>
    </row>
    <row r="15" spans="4:11" x14ac:dyDescent="0.35">
      <c r="D15">
        <v>12</v>
      </c>
      <c r="E15" s="14">
        <f t="shared" si="4"/>
        <v>140</v>
      </c>
      <c r="F15" s="14">
        <v>50</v>
      </c>
      <c r="G15" s="1">
        <f t="shared" ca="1" si="5"/>
        <v>34.92564203365901</v>
      </c>
      <c r="H15" s="7">
        <f t="shared" ca="1" si="0"/>
        <v>4889.5898847122617</v>
      </c>
      <c r="I15" s="8">
        <f t="shared" ca="1" si="1"/>
        <v>15.07435796634099</v>
      </c>
      <c r="J15" s="9">
        <f t="shared" ca="1" si="2"/>
        <v>2110.4101152877388</v>
      </c>
      <c r="K15" s="7">
        <f t="shared" ca="1" si="3"/>
        <v>7000</v>
      </c>
    </row>
    <row r="16" spans="4:11" x14ac:dyDescent="0.35">
      <c r="D16">
        <v>13</v>
      </c>
      <c r="E16" s="14">
        <f t="shared" si="4"/>
        <v>140</v>
      </c>
      <c r="F16" s="14">
        <v>50</v>
      </c>
      <c r="G16" s="1">
        <f t="shared" ca="1" si="5"/>
        <v>49.420593676978001</v>
      </c>
      <c r="H16" s="7">
        <f t="shared" ca="1" si="0"/>
        <v>6918.8831147769197</v>
      </c>
      <c r="I16" s="8">
        <f t="shared" ca="1" si="1"/>
        <v>0.57940632302199901</v>
      </c>
      <c r="J16" s="9">
        <f t="shared" ca="1" si="2"/>
        <v>81.116885223079862</v>
      </c>
      <c r="K16" s="7">
        <f t="shared" ca="1" si="3"/>
        <v>7000</v>
      </c>
    </row>
    <row r="17" spans="4:11" x14ac:dyDescent="0.35">
      <c r="D17">
        <v>14</v>
      </c>
      <c r="E17" s="14">
        <f t="shared" si="4"/>
        <v>140</v>
      </c>
      <c r="F17" s="14">
        <v>50</v>
      </c>
      <c r="G17" s="1">
        <f t="shared" ca="1" si="5"/>
        <v>54.885987818005098</v>
      </c>
      <c r="H17" s="7">
        <f t="shared" ca="1" si="0"/>
        <v>7684.0382945207139</v>
      </c>
      <c r="I17" s="8">
        <f t="shared" ca="1" si="1"/>
        <v>-4.8859878180050984</v>
      </c>
      <c r="J17" s="9">
        <f t="shared" ca="1" si="2"/>
        <v>-684.03829452071375</v>
      </c>
      <c r="K17" s="7">
        <f t="shared" ca="1" si="3"/>
        <v>7000</v>
      </c>
    </row>
    <row r="18" spans="4:11" x14ac:dyDescent="0.35">
      <c r="D18">
        <v>15</v>
      </c>
      <c r="E18" s="14">
        <f t="shared" si="4"/>
        <v>140</v>
      </c>
      <c r="F18" s="14">
        <v>50</v>
      </c>
      <c r="G18" s="1">
        <f t="shared" ca="1" si="5"/>
        <v>38.981594515097157</v>
      </c>
      <c r="H18" s="7">
        <f t="shared" ca="1" si="0"/>
        <v>5457.4232321136024</v>
      </c>
      <c r="I18" s="8">
        <f t="shared" ca="1" si="1"/>
        <v>11.018405484902843</v>
      </c>
      <c r="J18" s="9">
        <f t="shared" ca="1" si="2"/>
        <v>1542.5767678863981</v>
      </c>
      <c r="K18" s="7">
        <f t="shared" ca="1" si="3"/>
        <v>7000</v>
      </c>
    </row>
    <row r="19" spans="4:11" x14ac:dyDescent="0.35">
      <c r="D19">
        <v>16</v>
      </c>
      <c r="E19" s="14">
        <f t="shared" si="4"/>
        <v>140</v>
      </c>
      <c r="F19" s="14">
        <v>50</v>
      </c>
      <c r="G19" s="1">
        <f t="shared" ca="1" si="5"/>
        <v>37.631098016880927</v>
      </c>
      <c r="H19" s="7">
        <f t="shared" ca="1" si="0"/>
        <v>5268.3537223633293</v>
      </c>
      <c r="I19" s="8">
        <f t="shared" ca="1" si="1"/>
        <v>12.368901983119073</v>
      </c>
      <c r="J19" s="9">
        <f t="shared" ca="1" si="2"/>
        <v>1731.6462776366702</v>
      </c>
      <c r="K19" s="7">
        <f t="shared" ca="1" si="3"/>
        <v>7000</v>
      </c>
    </row>
    <row r="20" spans="4:11" x14ac:dyDescent="0.35">
      <c r="D20">
        <v>17</v>
      </c>
      <c r="E20" s="14">
        <f t="shared" si="4"/>
        <v>140</v>
      </c>
      <c r="F20" s="14">
        <v>50</v>
      </c>
      <c r="G20" s="1">
        <f t="shared" ca="1" si="5"/>
        <v>51.442720310769623</v>
      </c>
      <c r="H20" s="7">
        <f t="shared" ca="1" si="0"/>
        <v>7201.9808435077475</v>
      </c>
      <c r="I20" s="8">
        <f t="shared" ca="1" si="1"/>
        <v>-1.4427203107696229</v>
      </c>
      <c r="J20" s="9">
        <f t="shared" ca="1" si="2"/>
        <v>-201.98084350774721</v>
      </c>
      <c r="K20" s="7">
        <f t="shared" ca="1" si="3"/>
        <v>7000</v>
      </c>
    </row>
    <row r="21" spans="4:11" x14ac:dyDescent="0.35">
      <c r="D21">
        <v>18</v>
      </c>
      <c r="E21" s="14">
        <f t="shared" si="4"/>
        <v>140</v>
      </c>
      <c r="F21" s="14">
        <v>50</v>
      </c>
      <c r="G21" s="1">
        <f t="shared" ca="1" si="5"/>
        <v>29.327648847216057</v>
      </c>
      <c r="H21" s="7">
        <f t="shared" ca="1" si="0"/>
        <v>4105.870838610248</v>
      </c>
      <c r="I21" s="8">
        <f t="shared" ca="1" si="1"/>
        <v>20.672351152783943</v>
      </c>
      <c r="J21" s="9">
        <f t="shared" ca="1" si="2"/>
        <v>2894.129161389752</v>
      </c>
      <c r="K21" s="7">
        <f t="shared" ca="1" si="3"/>
        <v>7000</v>
      </c>
    </row>
    <row r="22" spans="4:11" x14ac:dyDescent="0.35">
      <c r="D22">
        <v>19</v>
      </c>
      <c r="E22" s="14">
        <f t="shared" si="4"/>
        <v>140</v>
      </c>
      <c r="F22" s="14">
        <v>50</v>
      </c>
      <c r="G22" s="1">
        <f t="shared" ca="1" si="5"/>
        <v>38.690697894626304</v>
      </c>
      <c r="H22" s="7">
        <f t="shared" ca="1" si="0"/>
        <v>5416.6977052476823</v>
      </c>
      <c r="I22" s="8">
        <f t="shared" ca="1" si="1"/>
        <v>11.309302105373696</v>
      </c>
      <c r="J22" s="9">
        <f t="shared" ca="1" si="2"/>
        <v>1583.3022947523175</v>
      </c>
      <c r="K22" s="7">
        <f t="shared" ca="1" si="3"/>
        <v>7000</v>
      </c>
    </row>
    <row r="23" spans="4:11" x14ac:dyDescent="0.35">
      <c r="D23">
        <v>20</v>
      </c>
      <c r="E23" s="14">
        <f t="shared" si="4"/>
        <v>140</v>
      </c>
      <c r="F23" s="14">
        <v>50</v>
      </c>
      <c r="G23" s="1">
        <f t="shared" ca="1" si="5"/>
        <v>50.949892679438818</v>
      </c>
      <c r="H23" s="7">
        <f t="shared" ca="1" si="0"/>
        <v>7132.9849751214342</v>
      </c>
      <c r="I23" s="8">
        <f t="shared" ca="1" si="1"/>
        <v>-0.94989267943881828</v>
      </c>
      <c r="J23" s="9">
        <f t="shared" ca="1" si="2"/>
        <v>-132.98497512143456</v>
      </c>
      <c r="K23" s="7">
        <f t="shared" ca="1" si="3"/>
        <v>7000</v>
      </c>
    </row>
    <row r="24" spans="4:11" x14ac:dyDescent="0.35">
      <c r="D24">
        <v>21</v>
      </c>
      <c r="E24" s="14">
        <f t="shared" si="4"/>
        <v>140</v>
      </c>
      <c r="F24" s="14">
        <v>50</v>
      </c>
      <c r="G24" s="1">
        <f t="shared" ca="1" si="5"/>
        <v>26.897643387951359</v>
      </c>
      <c r="H24" s="7">
        <f t="shared" ca="1" si="0"/>
        <v>3765.6700743131901</v>
      </c>
      <c r="I24" s="8">
        <f t="shared" ca="1" si="1"/>
        <v>23.102356612048641</v>
      </c>
      <c r="J24" s="9">
        <f t="shared" ca="1" si="2"/>
        <v>3234.3299256868099</v>
      </c>
      <c r="K24" s="7">
        <f t="shared" ca="1" si="3"/>
        <v>7000</v>
      </c>
    </row>
    <row r="25" spans="4:11" x14ac:dyDescent="0.35">
      <c r="D25">
        <v>22</v>
      </c>
      <c r="E25" s="14">
        <f t="shared" si="4"/>
        <v>140</v>
      </c>
      <c r="F25" s="14">
        <v>50</v>
      </c>
      <c r="G25" s="1">
        <f t="shared" ca="1" si="5"/>
        <v>30.318350926419214</v>
      </c>
      <c r="H25" s="7">
        <f t="shared" ca="1" si="0"/>
        <v>4244.5691296986897</v>
      </c>
      <c r="I25" s="8">
        <f t="shared" ca="1" si="1"/>
        <v>19.681649073580786</v>
      </c>
      <c r="J25" s="9">
        <f t="shared" ca="1" si="2"/>
        <v>2755.4308703013103</v>
      </c>
      <c r="K25" s="7">
        <f t="shared" ca="1" si="3"/>
        <v>7000</v>
      </c>
    </row>
    <row r="26" spans="4:11" x14ac:dyDescent="0.35">
      <c r="D26">
        <v>23</v>
      </c>
      <c r="E26" s="14"/>
      <c r="F26" s="1"/>
      <c r="G26" s="1"/>
      <c r="H26" s="7">
        <f t="shared" si="0"/>
        <v>0</v>
      </c>
      <c r="I26" s="8">
        <f t="shared" si="1"/>
        <v>0</v>
      </c>
      <c r="J26" s="9">
        <f t="shared" si="2"/>
        <v>0</v>
      </c>
      <c r="K26" s="7">
        <f t="shared" si="3"/>
        <v>0</v>
      </c>
    </row>
    <row r="27" spans="4:11" x14ac:dyDescent="0.35">
      <c r="D27">
        <v>24</v>
      </c>
      <c r="E27" s="14"/>
      <c r="F27" s="1"/>
      <c r="G27" s="1"/>
      <c r="H27" s="7">
        <f t="shared" si="0"/>
        <v>0</v>
      </c>
      <c r="I27" s="8">
        <f t="shared" si="1"/>
        <v>0</v>
      </c>
      <c r="J27" s="9">
        <f t="shared" si="2"/>
        <v>0</v>
      </c>
      <c r="K27" s="7">
        <f t="shared" si="3"/>
        <v>0</v>
      </c>
    </row>
    <row r="29" spans="4:11" x14ac:dyDescent="0.35">
      <c r="D29" t="s">
        <v>10</v>
      </c>
      <c r="E29" s="1">
        <f>SUM(E4:E27)</f>
        <v>2240</v>
      </c>
      <c r="K29" s="7">
        <f ca="1">SUM(K10:K27)</f>
        <v>112000</v>
      </c>
    </row>
    <row r="30" spans="4:11" x14ac:dyDescent="0.35">
      <c r="D30" t="s">
        <v>16</v>
      </c>
      <c r="K30" s="1">
        <f ca="1">K29/E29</f>
        <v>50</v>
      </c>
    </row>
  </sheetData>
  <conditionalFormatting sqref="A1:XFD27 A28:J28 L28:XFD28 A29:XFD29 A30:J30 L30:XFD30 A31:XFD1048576">
    <cfRule type="expression" dxfId="3" priority="1">
      <formula>AND(A1&lt;&gt;"",A1=FALSE)</formula>
    </cfRule>
    <cfRule type="expression" dxfId="2" priority="2">
      <formula>A1=TRUE</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9A9FD-6D81-4777-A4CD-B5238FE3A875}">
  <dimension ref="F18:M39"/>
  <sheetViews>
    <sheetView topLeftCell="A14" workbookViewId="0">
      <selection activeCell="H26" sqref="H26"/>
    </sheetView>
  </sheetViews>
  <sheetFormatPr defaultRowHeight="14.5" x14ac:dyDescent="0.35"/>
  <cols>
    <col min="1" max="3" width="2" customWidth="1"/>
    <col min="6" max="8" width="12.90625" customWidth="1"/>
    <col min="9" max="9" width="11.7265625" bestFit="1" customWidth="1"/>
    <col min="10" max="10" width="11.1796875" bestFit="1" customWidth="1"/>
    <col min="12" max="12" width="13.81640625" bestFit="1" customWidth="1"/>
    <col min="13" max="13" width="14.08984375" customWidth="1"/>
  </cols>
  <sheetData>
    <row r="18" spans="6:13" x14ac:dyDescent="0.35">
      <c r="G18" t="s">
        <v>39</v>
      </c>
      <c r="H18" s="17">
        <v>5860</v>
      </c>
    </row>
    <row r="19" spans="6:13" x14ac:dyDescent="0.35">
      <c r="G19" t="s">
        <v>28</v>
      </c>
      <c r="H19" s="18">
        <v>10683</v>
      </c>
    </row>
    <row r="20" spans="6:13" x14ac:dyDescent="0.35">
      <c r="G20" t="s">
        <v>29</v>
      </c>
      <c r="H20">
        <f>H19/1000</f>
        <v>10.683</v>
      </c>
    </row>
    <row r="21" spans="6:13" x14ac:dyDescent="0.35">
      <c r="G21" t="s">
        <v>30</v>
      </c>
      <c r="H21">
        <f>1/1000</f>
        <v>1E-3</v>
      </c>
    </row>
    <row r="23" spans="6:13" x14ac:dyDescent="0.35">
      <c r="G23" t="s">
        <v>31</v>
      </c>
      <c r="H23" s="13">
        <v>500</v>
      </c>
    </row>
    <row r="24" spans="6:13" x14ac:dyDescent="0.35">
      <c r="G24" t="s">
        <v>32</v>
      </c>
      <c r="H24" s="13">
        <v>10</v>
      </c>
    </row>
    <row r="25" spans="6:13" x14ac:dyDescent="0.35">
      <c r="G25" t="s">
        <v>38</v>
      </c>
      <c r="H25" s="12">
        <v>0.45</v>
      </c>
    </row>
    <row r="27" spans="6:13" x14ac:dyDescent="0.35">
      <c r="F27" s="19" t="s">
        <v>33</v>
      </c>
      <c r="G27" s="19" t="s">
        <v>31</v>
      </c>
      <c r="H27" s="19" t="s">
        <v>40</v>
      </c>
      <c r="I27" s="19" t="s">
        <v>34</v>
      </c>
      <c r="J27" s="19" t="s">
        <v>35</v>
      </c>
      <c r="K27" s="19" t="s">
        <v>36</v>
      </c>
      <c r="L27" s="19" t="s">
        <v>37</v>
      </c>
      <c r="M27" s="19" t="s">
        <v>41</v>
      </c>
    </row>
    <row r="28" spans="6:13" x14ac:dyDescent="0.35">
      <c r="F28">
        <f>H20</f>
        <v>10.683</v>
      </c>
      <c r="G28">
        <f>H23</f>
        <v>500</v>
      </c>
      <c r="H28">
        <f t="shared" ref="H28:H39" si="0">$H$25*8760</f>
        <v>3942</v>
      </c>
      <c r="I28" s="15">
        <f>H28*G28</f>
        <v>1971000</v>
      </c>
      <c r="J28" s="15">
        <f>I28*F28</f>
        <v>21056193</v>
      </c>
      <c r="K28" s="1">
        <f>H24</f>
        <v>10</v>
      </c>
      <c r="L28" s="15">
        <f>K28*J28</f>
        <v>210561930</v>
      </c>
    </row>
    <row r="29" spans="6:13" x14ac:dyDescent="0.35">
      <c r="F29">
        <f t="shared" ref="F29:F39" si="1">F28+$H$21</f>
        <v>10.683999999999999</v>
      </c>
      <c r="G29" s="13">
        <v>500</v>
      </c>
      <c r="H29">
        <f t="shared" si="0"/>
        <v>3942</v>
      </c>
      <c r="I29" s="15">
        <f t="shared" ref="I29:I39" si="2">H29*G29</f>
        <v>1971000</v>
      </c>
      <c r="J29" s="15">
        <f t="shared" ref="J29:J39" si="3">I29*F29</f>
        <v>21058164</v>
      </c>
      <c r="K29" s="1">
        <f>K28</f>
        <v>10</v>
      </c>
      <c r="L29" s="15">
        <f t="shared" ref="L29:L39" si="4">K29*J29</f>
        <v>210581640</v>
      </c>
      <c r="M29" s="15">
        <f>L29-L28</f>
        <v>19710</v>
      </c>
    </row>
    <row r="30" spans="6:13" x14ac:dyDescent="0.35">
      <c r="F30">
        <f t="shared" si="1"/>
        <v>10.684999999999999</v>
      </c>
      <c r="G30" s="13">
        <v>500</v>
      </c>
      <c r="H30">
        <f t="shared" si="0"/>
        <v>3942</v>
      </c>
      <c r="I30" s="15">
        <f t="shared" si="2"/>
        <v>1971000</v>
      </c>
      <c r="J30" s="15">
        <f t="shared" si="3"/>
        <v>21060134.999999996</v>
      </c>
      <c r="K30" s="1">
        <f t="shared" ref="K30:K39" si="5">K29</f>
        <v>10</v>
      </c>
      <c r="L30" s="15">
        <f t="shared" si="4"/>
        <v>210601349.99999997</v>
      </c>
      <c r="M30" s="15">
        <f t="shared" ref="M30:M39" si="6">L30-L29</f>
        <v>19709.999999970198</v>
      </c>
    </row>
    <row r="31" spans="6:13" x14ac:dyDescent="0.35">
      <c r="F31">
        <f t="shared" si="1"/>
        <v>10.685999999999998</v>
      </c>
      <c r="G31" s="13">
        <v>500</v>
      </c>
      <c r="H31">
        <f t="shared" si="0"/>
        <v>3942</v>
      </c>
      <c r="I31" s="15">
        <f t="shared" si="2"/>
        <v>1971000</v>
      </c>
      <c r="J31" s="15">
        <f t="shared" si="3"/>
        <v>21062105.999999996</v>
      </c>
      <c r="K31" s="1">
        <f t="shared" si="5"/>
        <v>10</v>
      </c>
      <c r="L31" s="15">
        <f t="shared" si="4"/>
        <v>210621059.99999997</v>
      </c>
      <c r="M31" s="15">
        <f t="shared" si="6"/>
        <v>19710</v>
      </c>
    </row>
    <row r="32" spans="6:13" x14ac:dyDescent="0.35">
      <c r="F32">
        <f t="shared" si="1"/>
        <v>10.686999999999998</v>
      </c>
      <c r="G32" s="13">
        <v>500</v>
      </c>
      <c r="H32">
        <f t="shared" si="0"/>
        <v>3942</v>
      </c>
      <c r="I32" s="15">
        <f t="shared" si="2"/>
        <v>1971000</v>
      </c>
      <c r="J32" s="15">
        <f t="shared" si="3"/>
        <v>21064076.999999996</v>
      </c>
      <c r="K32" s="1">
        <f t="shared" si="5"/>
        <v>10</v>
      </c>
      <c r="L32" s="15">
        <f t="shared" si="4"/>
        <v>210640769.99999997</v>
      </c>
      <c r="M32" s="15">
        <f t="shared" si="6"/>
        <v>19710</v>
      </c>
    </row>
    <row r="33" spans="6:13" x14ac:dyDescent="0.35">
      <c r="F33">
        <f t="shared" si="1"/>
        <v>10.687999999999997</v>
      </c>
      <c r="G33" s="13">
        <v>500</v>
      </c>
      <c r="H33">
        <f t="shared" si="0"/>
        <v>3942</v>
      </c>
      <c r="I33" s="15">
        <f t="shared" si="2"/>
        <v>1971000</v>
      </c>
      <c r="J33" s="15">
        <f t="shared" si="3"/>
        <v>21066047.999999993</v>
      </c>
      <c r="K33" s="1">
        <f t="shared" si="5"/>
        <v>10</v>
      </c>
      <c r="L33" s="15">
        <f t="shared" si="4"/>
        <v>210660479.99999994</v>
      </c>
      <c r="M33" s="15">
        <f t="shared" si="6"/>
        <v>19709.999999970198</v>
      </c>
    </row>
    <row r="34" spans="6:13" x14ac:dyDescent="0.35">
      <c r="F34">
        <f t="shared" si="1"/>
        <v>10.688999999999997</v>
      </c>
      <c r="G34" s="13">
        <v>500</v>
      </c>
      <c r="H34">
        <f t="shared" si="0"/>
        <v>3942</v>
      </c>
      <c r="I34" s="15">
        <f t="shared" si="2"/>
        <v>1971000</v>
      </c>
      <c r="J34" s="15">
        <f t="shared" si="3"/>
        <v>21068018.999999993</v>
      </c>
      <c r="K34" s="1">
        <f t="shared" si="5"/>
        <v>10</v>
      </c>
      <c r="L34" s="15">
        <f t="shared" si="4"/>
        <v>210680189.99999994</v>
      </c>
      <c r="M34" s="15">
        <f t="shared" si="6"/>
        <v>19710</v>
      </c>
    </row>
    <row r="35" spans="6:13" x14ac:dyDescent="0.35">
      <c r="F35">
        <f t="shared" si="1"/>
        <v>10.689999999999996</v>
      </c>
      <c r="G35" s="13">
        <v>500</v>
      </c>
      <c r="H35">
        <f t="shared" si="0"/>
        <v>3942</v>
      </c>
      <c r="I35" s="15">
        <f t="shared" si="2"/>
        <v>1971000</v>
      </c>
      <c r="J35" s="15">
        <f t="shared" si="3"/>
        <v>21069989.999999993</v>
      </c>
      <c r="K35" s="1">
        <f t="shared" si="5"/>
        <v>10</v>
      </c>
      <c r="L35" s="15">
        <f t="shared" si="4"/>
        <v>210699899.99999994</v>
      </c>
      <c r="M35" s="15">
        <f t="shared" si="6"/>
        <v>19710</v>
      </c>
    </row>
    <row r="36" spans="6:13" x14ac:dyDescent="0.35">
      <c r="F36">
        <f t="shared" si="1"/>
        <v>10.690999999999995</v>
      </c>
      <c r="G36" s="13">
        <v>500</v>
      </c>
      <c r="H36">
        <f t="shared" si="0"/>
        <v>3942</v>
      </c>
      <c r="I36" s="15">
        <f t="shared" si="2"/>
        <v>1971000</v>
      </c>
      <c r="J36" s="15">
        <f t="shared" si="3"/>
        <v>21071960.999999993</v>
      </c>
      <c r="K36" s="1">
        <f t="shared" si="5"/>
        <v>10</v>
      </c>
      <c r="L36" s="15">
        <f t="shared" si="4"/>
        <v>210719609.99999994</v>
      </c>
      <c r="M36" s="15">
        <f t="shared" si="6"/>
        <v>19710</v>
      </c>
    </row>
    <row r="37" spans="6:13" x14ac:dyDescent="0.35">
      <c r="F37">
        <f t="shared" si="1"/>
        <v>10.691999999999995</v>
      </c>
      <c r="G37" s="13">
        <v>500</v>
      </c>
      <c r="H37">
        <f t="shared" si="0"/>
        <v>3942</v>
      </c>
      <c r="I37" s="15">
        <f t="shared" si="2"/>
        <v>1971000</v>
      </c>
      <c r="J37" s="15">
        <f t="shared" si="3"/>
        <v>21073931.999999989</v>
      </c>
      <c r="K37" s="1">
        <f t="shared" si="5"/>
        <v>10</v>
      </c>
      <c r="L37" s="15">
        <f t="shared" si="4"/>
        <v>210739319.99999988</v>
      </c>
      <c r="M37" s="15">
        <f t="shared" si="6"/>
        <v>19709.999999940395</v>
      </c>
    </row>
    <row r="38" spans="6:13" x14ac:dyDescent="0.35">
      <c r="F38">
        <f t="shared" si="1"/>
        <v>10.692999999999994</v>
      </c>
      <c r="G38" s="13">
        <v>500</v>
      </c>
      <c r="H38">
        <f t="shared" si="0"/>
        <v>3942</v>
      </c>
      <c r="I38" s="15">
        <f t="shared" si="2"/>
        <v>1971000</v>
      </c>
      <c r="J38" s="15">
        <f t="shared" si="3"/>
        <v>21075902.999999989</v>
      </c>
      <c r="K38" s="1">
        <f t="shared" si="5"/>
        <v>10</v>
      </c>
      <c r="L38" s="15">
        <f t="shared" si="4"/>
        <v>210759029.99999988</v>
      </c>
      <c r="M38" s="15">
        <f t="shared" si="6"/>
        <v>19710</v>
      </c>
    </row>
    <row r="39" spans="6:13" x14ac:dyDescent="0.35">
      <c r="F39">
        <f t="shared" si="1"/>
        <v>10.693999999999994</v>
      </c>
      <c r="G39" s="13">
        <v>500</v>
      </c>
      <c r="H39">
        <f t="shared" si="0"/>
        <v>3942</v>
      </c>
      <c r="I39" s="15">
        <f t="shared" si="2"/>
        <v>1971000</v>
      </c>
      <c r="J39" s="15">
        <f t="shared" si="3"/>
        <v>21077873.999999989</v>
      </c>
      <c r="K39" s="1">
        <f t="shared" si="5"/>
        <v>10</v>
      </c>
      <c r="L39" s="15">
        <f t="shared" si="4"/>
        <v>210778739.99999988</v>
      </c>
      <c r="M39" s="15">
        <f t="shared" si="6"/>
        <v>19710</v>
      </c>
    </row>
  </sheetData>
  <conditionalFormatting sqref="A1:XFD1048576">
    <cfRule type="expression" dxfId="1" priority="1">
      <formula>AND(A1&lt;&gt;"",A1=FALSE)</formula>
    </cfRule>
    <cfRule type="expression" dxfId="0" priority="2">
      <formula>A1=TRUE</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Notional</vt:lpstr>
      <vt:lpstr>Renewable</vt:lpstr>
      <vt:lpstr>Renewable (2)</vt:lpstr>
      <vt:lpstr>Gas Hedge</vt:lpstr>
      <vt:lpstr>CFD</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Edward Bodmer</dc:creator>
  <cp:lastModifiedBy>Edward Bodmer</cp:lastModifiedBy>
  <dcterms:created xsi:type="dcterms:W3CDTF">2026-08-29T14:56:18Z</dcterms:created>
  <dcterms:modified xsi:type="dcterms:W3CDTF">2026-09-14T18:02:20Z</dcterms:modified>
</cp:coreProperties>
</file>