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82D64A42721F930/Courses New/Chapter 5. Electricity/1. Renewable Energy/3. Resource Assessment Data/"/>
    </mc:Choice>
  </mc:AlternateContent>
  <xr:revisionPtr revIDLastSave="0" documentId="14_{D5A83D5F-370F-4D20-856C-800371DCD803}" xr6:coauthVersionLast="47" xr6:coauthVersionMax="47" xr10:uidLastSave="{00000000-0000-0000-0000-000000000000}"/>
  <bookViews>
    <workbookView xWindow="-110" yWindow="-110" windowWidth="19420" windowHeight="11500" activeTab="1" xr2:uid="{6ADE9E70-A3CD-4898-9366-CF6C5A5BFEF2}"/>
  </bookViews>
  <sheets>
    <sheet name="Alpha" sheetId="1" r:id="rId1"/>
    <sheet name="Data Source" sheetId="2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42" i="1" l="1"/>
  <c r="I42" i="1"/>
  <c r="K42" i="1" s="1"/>
  <c r="H42" i="1"/>
  <c r="M41" i="1"/>
  <c r="I41" i="1"/>
  <c r="K41" i="1" s="1"/>
  <c r="H41" i="1"/>
  <c r="J41" i="1" s="1"/>
  <c r="L41" i="1" s="1"/>
  <c r="N41" i="1" s="1"/>
  <c r="M40" i="1"/>
  <c r="I40" i="1"/>
  <c r="K40" i="1" s="1"/>
  <c r="H40" i="1"/>
  <c r="J40" i="1" s="1"/>
  <c r="M39" i="1"/>
  <c r="I39" i="1"/>
  <c r="K39" i="1" s="1"/>
  <c r="H39" i="1"/>
  <c r="J39" i="1" s="1"/>
  <c r="M38" i="1"/>
  <c r="K38" i="1"/>
  <c r="I38" i="1"/>
  <c r="H38" i="1"/>
  <c r="J38" i="1" s="1"/>
  <c r="L38" i="1" s="1"/>
  <c r="N38" i="1" s="1"/>
  <c r="M37" i="1"/>
  <c r="K37" i="1"/>
  <c r="J37" i="1"/>
  <c r="L37" i="1" s="1"/>
  <c r="N37" i="1" s="1"/>
  <c r="I37" i="1"/>
  <c r="H37" i="1"/>
  <c r="M36" i="1"/>
  <c r="J36" i="1"/>
  <c r="I36" i="1"/>
  <c r="K36" i="1" s="1"/>
  <c r="H36" i="1"/>
  <c r="M35" i="1"/>
  <c r="I35" i="1"/>
  <c r="K35" i="1" s="1"/>
  <c r="H35" i="1"/>
  <c r="M34" i="1"/>
  <c r="I34" i="1"/>
  <c r="K34" i="1" s="1"/>
  <c r="H34" i="1"/>
  <c r="M33" i="1"/>
  <c r="I33" i="1"/>
  <c r="K33" i="1" s="1"/>
  <c r="H33" i="1"/>
  <c r="J33" i="1" s="1"/>
  <c r="L33" i="1" s="1"/>
  <c r="N33" i="1" s="1"/>
  <c r="M32" i="1"/>
  <c r="I32" i="1"/>
  <c r="K32" i="1" s="1"/>
  <c r="H32" i="1"/>
  <c r="J32" i="1" s="1"/>
  <c r="L32" i="1" s="1"/>
  <c r="N32" i="1" s="1"/>
  <c r="M31" i="1"/>
  <c r="I31" i="1"/>
  <c r="K31" i="1" s="1"/>
  <c r="H31" i="1"/>
  <c r="J31" i="1" s="1"/>
  <c r="L31" i="1" s="1"/>
  <c r="N31" i="1" s="1"/>
  <c r="M30" i="1"/>
  <c r="I30" i="1"/>
  <c r="K30" i="1" s="1"/>
  <c r="H30" i="1"/>
  <c r="J30" i="1" s="1"/>
  <c r="M29" i="1"/>
  <c r="I29" i="1"/>
  <c r="K29" i="1" s="1"/>
  <c r="H29" i="1"/>
  <c r="J29" i="1" s="1"/>
  <c r="L29" i="1" s="1"/>
  <c r="N29" i="1" s="1"/>
  <c r="M28" i="1"/>
  <c r="I28" i="1"/>
  <c r="K28" i="1" s="1"/>
  <c r="H28" i="1"/>
  <c r="M27" i="1"/>
  <c r="I27" i="1"/>
  <c r="K27" i="1" s="1"/>
  <c r="H27" i="1"/>
  <c r="W26" i="1"/>
  <c r="M26" i="1"/>
  <c r="J26" i="1"/>
  <c r="I26" i="1"/>
  <c r="K26" i="1" s="1"/>
  <c r="H26" i="1"/>
  <c r="M25" i="1"/>
  <c r="K25" i="1"/>
  <c r="L25" i="1" s="1"/>
  <c r="N25" i="1" s="1"/>
  <c r="J25" i="1"/>
  <c r="I25" i="1"/>
  <c r="H25" i="1"/>
  <c r="M24" i="1"/>
  <c r="K24" i="1"/>
  <c r="J24" i="1"/>
  <c r="L24" i="1" s="1"/>
  <c r="N24" i="1" s="1"/>
  <c r="I24" i="1"/>
  <c r="H24" i="1"/>
  <c r="W23" i="1"/>
  <c r="M23" i="1"/>
  <c r="K23" i="1"/>
  <c r="I23" i="1"/>
  <c r="H23" i="1"/>
  <c r="J23" i="1" s="1"/>
  <c r="L23" i="1" s="1"/>
  <c r="N23" i="1" s="1"/>
  <c r="M22" i="1"/>
  <c r="I22" i="1"/>
  <c r="K22" i="1" s="1"/>
  <c r="H22" i="1"/>
  <c r="J22" i="1" s="1"/>
  <c r="M21" i="1"/>
  <c r="I21" i="1"/>
  <c r="K21" i="1" s="1"/>
  <c r="H21" i="1"/>
  <c r="J21" i="1" s="1"/>
  <c r="L21" i="1" s="1"/>
  <c r="N21" i="1" s="1"/>
  <c r="S20" i="1"/>
  <c r="S23" i="1" s="1"/>
  <c r="M20" i="1"/>
  <c r="I20" i="1"/>
  <c r="K20" i="1" s="1"/>
  <c r="H20" i="1"/>
  <c r="M19" i="1"/>
  <c r="I19" i="1"/>
  <c r="K19" i="1" s="1"/>
  <c r="H19" i="1"/>
  <c r="J19" i="1" s="1"/>
  <c r="L19" i="1" s="1"/>
  <c r="N19" i="1" s="1"/>
  <c r="W18" i="1"/>
  <c r="W25" i="1" s="1"/>
  <c r="M18" i="1"/>
  <c r="I18" i="1"/>
  <c r="K18" i="1" s="1"/>
  <c r="H18" i="1"/>
  <c r="M17" i="1"/>
  <c r="J17" i="1"/>
  <c r="L17" i="1" s="1"/>
  <c r="I17" i="1"/>
  <c r="K17" i="1" s="1"/>
  <c r="H17" i="1"/>
  <c r="N17" i="1" s="1"/>
  <c r="M16" i="1"/>
  <c r="K16" i="1"/>
  <c r="J16" i="1"/>
  <c r="L16" i="1" s="1"/>
  <c r="N16" i="1" s="1"/>
  <c r="I16" i="1"/>
  <c r="H16" i="1"/>
  <c r="S15" i="1"/>
  <c r="M15" i="1"/>
  <c r="K15" i="1"/>
  <c r="L15" i="1" s="1"/>
  <c r="N15" i="1" s="1"/>
  <c r="J15" i="1"/>
  <c r="I15" i="1"/>
  <c r="H15" i="1"/>
  <c r="M14" i="1"/>
  <c r="K14" i="1"/>
  <c r="J14" i="1"/>
  <c r="L14" i="1" s="1"/>
  <c r="N14" i="1" s="1"/>
  <c r="I14" i="1"/>
  <c r="H14" i="1"/>
  <c r="M13" i="1"/>
  <c r="J13" i="1"/>
  <c r="I13" i="1"/>
  <c r="K13" i="1" s="1"/>
  <c r="H13" i="1"/>
  <c r="M12" i="1"/>
  <c r="I12" i="1"/>
  <c r="K12" i="1" s="1"/>
  <c r="H12" i="1"/>
  <c r="M11" i="1"/>
  <c r="I11" i="1"/>
  <c r="K11" i="1" s="1"/>
  <c r="H11" i="1"/>
  <c r="M10" i="1"/>
  <c r="I10" i="1"/>
  <c r="K10" i="1" s="1"/>
  <c r="H10" i="1"/>
  <c r="J10" i="1" s="1"/>
  <c r="L10" i="1" s="1"/>
  <c r="N10" i="1" s="1"/>
  <c r="M9" i="1"/>
  <c r="I9" i="1"/>
  <c r="K9" i="1" s="1"/>
  <c r="H9" i="1"/>
  <c r="J9" i="1" s="1"/>
  <c r="L9" i="1" s="1"/>
  <c r="N9" i="1" s="1"/>
  <c r="M8" i="1"/>
  <c r="K8" i="1"/>
  <c r="I8" i="1"/>
  <c r="H8" i="1"/>
  <c r="J8" i="1" s="1"/>
  <c r="L8" i="1" s="1"/>
  <c r="N8" i="1" s="1"/>
  <c r="M7" i="1"/>
  <c r="K7" i="1"/>
  <c r="L7" i="1" s="1"/>
  <c r="N7" i="1" s="1"/>
  <c r="J7" i="1"/>
  <c r="I7" i="1"/>
  <c r="H7" i="1"/>
  <c r="M6" i="1"/>
  <c r="K6" i="1"/>
  <c r="J6" i="1"/>
  <c r="L6" i="1" s="1"/>
  <c r="N6" i="1" s="1"/>
  <c r="I6" i="1"/>
  <c r="H6" i="1"/>
  <c r="M5" i="1"/>
  <c r="J5" i="1"/>
  <c r="I5" i="1"/>
  <c r="K5" i="1" s="1"/>
  <c r="H5" i="1"/>
  <c r="I4" i="1"/>
  <c r="K4" i="1" s="1"/>
  <c r="H4" i="1"/>
  <c r="J4" i="1" s="1"/>
  <c r="L4" i="1" s="1"/>
  <c r="T31" i="1"/>
  <c r="T26" i="1"/>
  <c r="T29" i="1"/>
  <c r="T17" i="1"/>
  <c r="T21" i="1"/>
  <c r="T23" i="1"/>
  <c r="T16" i="1"/>
  <c r="T20" i="1"/>
  <c r="T22" i="1"/>
  <c r="T25" i="1"/>
  <c r="T28" i="1"/>
  <c r="T15" i="1"/>
  <c r="T18" i="1"/>
  <c r="L13" i="1" l="1"/>
  <c r="L26" i="1"/>
  <c r="L36" i="1"/>
  <c r="N36" i="1" s="1"/>
  <c r="L5" i="1"/>
  <c r="N5" i="1" s="1"/>
  <c r="W28" i="1"/>
  <c r="L39" i="1"/>
  <c r="N39" i="1" s="1"/>
  <c r="L22" i="1"/>
  <c r="N22" i="1" s="1"/>
  <c r="L30" i="1"/>
  <c r="N30" i="1" s="1"/>
  <c r="N42" i="1"/>
  <c r="N13" i="1"/>
  <c r="N26" i="1"/>
  <c r="N28" i="1"/>
  <c r="L40" i="1"/>
  <c r="N40" i="1" s="1"/>
  <c r="S21" i="1"/>
  <c r="S25" i="1" s="1"/>
  <c r="S28" i="1" s="1"/>
  <c r="J12" i="1"/>
  <c r="L12" i="1" s="1"/>
  <c r="N12" i="1" s="1"/>
  <c r="J18" i="1"/>
  <c r="L18" i="1" s="1"/>
  <c r="N18" i="1" s="1"/>
  <c r="S22" i="1"/>
  <c r="J28" i="1"/>
  <c r="L28" i="1" s="1"/>
  <c r="J35" i="1"/>
  <c r="L35" i="1" s="1"/>
  <c r="N35" i="1" s="1"/>
  <c r="J11" i="1"/>
  <c r="L11" i="1" s="1"/>
  <c r="N11" i="1" s="1"/>
  <c r="J20" i="1"/>
  <c r="L20" i="1" s="1"/>
  <c r="N20" i="1" s="1"/>
  <c r="J27" i="1"/>
  <c r="L27" i="1" s="1"/>
  <c r="N27" i="1" s="1"/>
  <c r="J34" i="1"/>
  <c r="L34" i="1" s="1"/>
  <c r="N34" i="1" s="1"/>
  <c r="J42" i="1"/>
  <c r="L42" i="1" s="1"/>
  <c r="S16" i="1"/>
  <c r="S17" i="1"/>
  <c r="S18" i="1"/>
  <c r="S26" i="1" l="1"/>
  <c r="S29" i="1" s="1"/>
  <c r="S31" i="1" s="1"/>
</calcChain>
</file>

<file path=xl/sharedStrings.xml><?xml version="1.0" encoding="utf-8"?>
<sst xmlns="http://schemas.openxmlformats.org/spreadsheetml/2006/main" count="42" uniqueCount="32">
  <si>
    <t>Height</t>
  </si>
  <si>
    <t>Average Wind Speed</t>
  </si>
  <si>
    <t>A-Parameter</t>
  </si>
  <si>
    <t>k-Parameter</t>
  </si>
  <si>
    <t>Brutto-wind-energie [kWh/m²]</t>
  </si>
  <si>
    <t>Yield</t>
  </si>
  <si>
    <t>Height Ratio</t>
  </si>
  <si>
    <t>Wind Speed Ratio</t>
  </si>
  <si>
    <t>Log of Height Ratio</t>
  </si>
  <si>
    <t>Implied Alpha</t>
  </si>
  <si>
    <t>10 Meter Speed</t>
  </si>
  <si>
    <t>Check of Wind Speed</t>
  </si>
  <si>
    <t>v2/v1 =[z2/z1]^ a</t>
  </si>
  <si>
    <t>log (v2/v1]=a * log(z2/z1)</t>
  </si>
  <si>
    <t>a =log(v2/v1)/log(z2/z1)</t>
  </si>
  <si>
    <t xml:space="preserve">v2 </t>
  </si>
  <si>
    <t>v1</t>
  </si>
  <si>
    <t>z2</t>
  </si>
  <si>
    <t>z1</t>
  </si>
  <si>
    <t>z2/z1</t>
  </si>
  <si>
    <t>LN</t>
  </si>
  <si>
    <t>Log 10</t>
  </si>
  <si>
    <t>Log</t>
  </si>
  <si>
    <t>v2/v1</t>
  </si>
  <si>
    <t>v2</t>
  </si>
  <si>
    <t>alpha ln</t>
  </si>
  <si>
    <t>ln(z2/z1)</t>
  </si>
  <si>
    <t>alpha log</t>
  </si>
  <si>
    <t>ln(v2/v1)</t>
  </si>
  <si>
    <t>z2/z1 ^ a</t>
  </si>
  <si>
    <t>alpha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</si>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</sst>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[Red]_(* \(#,##0.00\);_-* &quot;-&quot;??_-;_-@_-"/>
    <numFmt numFmtId="165" formatCode="_-* #,##0.000_-;[Red]_(* \(#,##0.000\)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0F1115"/>
      <name val="Calibri"/>
      <family val="2"/>
    </font>
    <font>
      <sz val="12"/>
      <color rgb="FF0000FF"/>
      <name val="Calibri"/>
      <family val="2"/>
    </font>
    <font>
      <sz val="11"/>
      <color rgb="FF0000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E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0" xfId="0" applyFont="1" applyFill="1" applyAlignment="1">
      <alignment horizontal="left" vertical="center" wrapText="1" indent="1"/>
    </xf>
    <xf numFmtId="0" fontId="2" fillId="2" borderId="0" xfId="0" applyFont="1" applyFill="1" applyAlignment="1">
      <alignment horizontal="right" vertical="center" wrapText="1" inden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right" vertical="center" wrapText="1" indent="1"/>
    </xf>
    <xf numFmtId="164" fontId="3" fillId="3" borderId="0" xfId="1" applyNumberFormat="1" applyFont="1" applyFill="1" applyAlignment="1">
      <alignment horizontal="right" vertical="center" wrapText="1" indent="1"/>
    </xf>
    <xf numFmtId="3" fontId="3" fillId="3" borderId="0" xfId="0" applyNumberFormat="1" applyFont="1" applyFill="1" applyAlignment="1">
      <alignment horizontal="righ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right" vertical="center" wrapText="1" indent="1"/>
    </xf>
    <xf numFmtId="164" fontId="3" fillId="3" borderId="2" xfId="1" applyNumberFormat="1" applyFont="1" applyFill="1" applyBorder="1" applyAlignment="1">
      <alignment horizontal="right" vertical="center" wrapText="1" indent="1"/>
    </xf>
    <xf numFmtId="3" fontId="3" fillId="3" borderId="3" xfId="0" applyNumberFormat="1" applyFont="1" applyFill="1" applyBorder="1" applyAlignment="1">
      <alignment horizontal="right" vertical="center" wrapText="1" indent="1"/>
    </xf>
    <xf numFmtId="164" fontId="1" fillId="0" borderId="0" xfId="1" applyNumberFormat="1" applyFont="1"/>
    <xf numFmtId="165" fontId="1" fillId="0" borderId="0" xfId="1" applyNumberFormat="1" applyFont="1"/>
    <xf numFmtId="0" fontId="0" fillId="0" borderId="0" xfId="0" quotePrefix="1"/>
    <xf numFmtId="43" fontId="0" fillId="0" borderId="0" xfId="0" applyNumberFormat="1"/>
    <xf numFmtId="0" fontId="4" fillId="3" borderId="0" xfId="0" applyFont="1" applyFill="1"/>
    <xf numFmtId="3" fontId="3" fillId="3" borderId="2" xfId="0" applyNumberFormat="1" applyFont="1" applyFill="1" applyBorder="1" applyAlignment="1">
      <alignment horizontal="right" vertical="center" wrapText="1" indent="1"/>
    </xf>
    <xf numFmtId="164" fontId="1" fillId="0" borderId="2" xfId="1" applyNumberFormat="1" applyFont="1" applyBorder="1"/>
    <xf numFmtId="165" fontId="1" fillId="0" borderId="2" xfId="1" applyNumberFormat="1" applyFont="1" applyBorder="1"/>
    <xf numFmtId="43" fontId="0" fillId="0" borderId="2" xfId="0" applyNumberFormat="1" applyBorder="1"/>
    <xf numFmtId="0" fontId="0" fillId="0" borderId="0" xfId="0" applyAlignment="1">
      <alignment horizontal="right"/>
    </xf>
  </cellXfs>
  <cellStyles count="2">
    <cellStyle name="Comma" xfId="1" builtinId="3"/>
    <cellStyle name="Normal" xfId="0" builtinId="0"/>
  </cellStyles>
  <dxfs count="2">
    <dxf>
      <fill>
        <patternFill>
          <bgColor rgb="FFF0FFE5"/>
        </patternFill>
      </fill>
    </dxf>
    <dxf>
      <fill>
        <patternFill>
          <bgColor rgb="FFFEECE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476251</xdr:colOff>
      <xdr:row>1</xdr:row>
      <xdr:rowOff>84668</xdr:rowOff>
    </xdr:from>
    <xdr:to>
      <xdr:col>19</xdr:col>
      <xdr:colOff>107608</xdr:colOff>
      <xdr:row>2</xdr:row>
      <xdr:rowOff>536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0B9085-C5D6-49BD-B022-0E4BEC1C2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36201" y="268818"/>
          <a:ext cx="1326807" cy="703268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5</xdr:row>
      <xdr:rowOff>0</xdr:rowOff>
    </xdr:from>
    <xdr:to>
      <xdr:col>28</xdr:col>
      <xdr:colOff>421849</xdr:colOff>
      <xdr:row>12</xdr:row>
      <xdr:rowOff>73413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616E43-B3AF-4A71-A838-798A2C6FA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84200" y="1562100"/>
          <a:ext cx="4079449" cy="14513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501926</xdr:colOff>
      <xdr:row>28</xdr:row>
      <xdr:rowOff>108221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5644F3-54B0-EE89-A5A8-E806DABC8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78726" cy="526442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D7FD4-9CB4-4BD2-AF94-83167204A158}">
  <sheetPr codeName="Sheet16"/>
  <dimension ref="B2:W42"/>
  <sheetViews>
    <sheetView showGridLines="0" zoomScale="80" zoomScaleNormal="80" workbookViewId="0">
      <selection activeCell="N9" sqref="N9"/>
    </sheetView>
  </sheetViews>
  <sheetFormatPr defaultRowHeight="14.5" x14ac:dyDescent="0.35"/>
  <cols>
    <col min="1" max="1" width="3.6328125" customWidth="1"/>
    <col min="2" max="3" width="11" customWidth="1"/>
    <col min="4" max="4" width="13.453125" customWidth="1"/>
    <col min="5" max="5" width="12.90625" customWidth="1"/>
    <col min="6" max="6" width="13" customWidth="1"/>
    <col min="7" max="7" width="11" style="20" customWidth="1"/>
    <col min="12" max="12" width="11.08984375" customWidth="1"/>
    <col min="15" max="17" width="2.36328125" customWidth="1"/>
  </cols>
  <sheetData>
    <row r="2" spans="2:23" ht="62" x14ac:dyDescent="0.3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2" t="s">
        <v>5</v>
      </c>
      <c r="H2" s="1" t="s">
        <v>6</v>
      </c>
      <c r="I2" s="1" t="s">
        <v>7</v>
      </c>
      <c r="J2" s="1" t="s">
        <v>8</v>
      </c>
      <c r="K2" s="1" t="s">
        <v>8</v>
      </c>
      <c r="L2" s="1" t="s">
        <v>9</v>
      </c>
      <c r="M2" s="1" t="s">
        <v>10</v>
      </c>
      <c r="N2" s="1" t="s">
        <v>11</v>
      </c>
    </row>
    <row r="3" spans="2:23" ht="15.5" x14ac:dyDescent="0.35">
      <c r="B3" s="3">
        <v>5</v>
      </c>
      <c r="C3" s="4">
        <v>3.35</v>
      </c>
      <c r="D3" s="5">
        <v>3.7</v>
      </c>
      <c r="E3" s="4">
        <v>1.65</v>
      </c>
      <c r="F3" s="4">
        <v>484</v>
      </c>
      <c r="G3" s="6">
        <v>4254</v>
      </c>
    </row>
    <row r="4" spans="2:23" ht="15.5" x14ac:dyDescent="0.35">
      <c r="B4" s="7">
        <v>10</v>
      </c>
      <c r="C4" s="8">
        <v>3.92</v>
      </c>
      <c r="D4" s="9">
        <v>4.4000000000000004</v>
      </c>
      <c r="E4" s="8">
        <v>1.74</v>
      </c>
      <c r="F4" s="8">
        <v>724</v>
      </c>
      <c r="G4" s="10">
        <v>6497</v>
      </c>
      <c r="H4" s="11">
        <f>B4/$B$4</f>
        <v>1</v>
      </c>
      <c r="I4" s="11">
        <f>C4/$C$4</f>
        <v>1</v>
      </c>
      <c r="J4" s="11">
        <f>LN(H4)</f>
        <v>0</v>
      </c>
      <c r="K4" s="11">
        <f>LN(I4)</f>
        <v>0</v>
      </c>
      <c r="L4" s="12" t="b">
        <f>IF(J4,K4/J4)</f>
        <v>0</v>
      </c>
      <c r="R4" s="13" t="s">
        <v>12</v>
      </c>
    </row>
    <row r="5" spans="2:23" ht="15.5" x14ac:dyDescent="0.35">
      <c r="B5" s="3">
        <v>15</v>
      </c>
      <c r="C5" s="4">
        <v>4.26</v>
      </c>
      <c r="D5" s="5">
        <v>4.8</v>
      </c>
      <c r="E5" s="4">
        <v>1.79</v>
      </c>
      <c r="F5" s="4">
        <v>896</v>
      </c>
      <c r="G5" s="6">
        <v>8026</v>
      </c>
      <c r="H5" s="11">
        <f t="shared" ref="H5:H42" si="0">B5/$B$4</f>
        <v>1.5</v>
      </c>
      <c r="I5" s="11">
        <f t="shared" ref="I5:I42" si="1">C5/$C$4</f>
        <v>1.0867346938775511</v>
      </c>
      <c r="J5" s="11">
        <f>LOG10(H5)</f>
        <v>0.17609125905568124</v>
      </c>
      <c r="K5" s="11">
        <f>LOG(I5)</f>
        <v>3.612353208226169E-2</v>
      </c>
      <c r="L5" s="12">
        <f t="shared" ref="L5:L42" si="2">IF(J5,K5/J5)</f>
        <v>0.20514097222076871</v>
      </c>
      <c r="M5" s="14">
        <f>$C$4</f>
        <v>3.92</v>
      </c>
      <c r="N5" s="14">
        <f>(H5^L5)*M5</f>
        <v>4.26</v>
      </c>
    </row>
    <row r="6" spans="2:23" ht="15.5" x14ac:dyDescent="0.35">
      <c r="B6" s="3">
        <v>20</v>
      </c>
      <c r="C6" s="4">
        <v>4.49</v>
      </c>
      <c r="D6" s="5">
        <v>5.0999999999999996</v>
      </c>
      <c r="E6" s="4">
        <v>1.82</v>
      </c>
      <c r="F6" s="6">
        <v>1032</v>
      </c>
      <c r="G6" s="6">
        <v>9182</v>
      </c>
      <c r="H6" s="11">
        <f t="shared" si="0"/>
        <v>2</v>
      </c>
      <c r="I6" s="11">
        <f t="shared" si="1"/>
        <v>1.1454081632653061</v>
      </c>
      <c r="J6" s="11">
        <f t="shared" ref="J6:J42" si="3">LOG10(H6)</f>
        <v>0.3010299956639812</v>
      </c>
      <c r="K6" s="11">
        <f t="shared" ref="K6:K42" si="4">LOG(I6)</f>
        <v>5.8960273982865935E-2</v>
      </c>
      <c r="L6" s="12">
        <f t="shared" si="2"/>
        <v>0.19586179062593875</v>
      </c>
      <c r="M6" s="14">
        <f t="shared" ref="M6:M42" si="5">$C$4</f>
        <v>3.92</v>
      </c>
      <c r="N6" s="14">
        <f t="shared" ref="N6:N42" si="6">(H6^L6)*M6</f>
        <v>4.49</v>
      </c>
      <c r="R6" t="s">
        <v>13</v>
      </c>
    </row>
    <row r="7" spans="2:23" ht="15.5" x14ac:dyDescent="0.35">
      <c r="B7" s="3">
        <v>25</v>
      </c>
      <c r="C7" s="4">
        <v>4.67</v>
      </c>
      <c r="D7" s="5">
        <v>5.3</v>
      </c>
      <c r="E7" s="4">
        <v>1.85</v>
      </c>
      <c r="F7" s="6">
        <v>1144</v>
      </c>
      <c r="G7" s="6">
        <v>10113</v>
      </c>
      <c r="H7" s="11">
        <f t="shared" si="0"/>
        <v>2.5</v>
      </c>
      <c r="I7" s="11">
        <f t="shared" si="1"/>
        <v>1.1913265306122449</v>
      </c>
      <c r="J7" s="11">
        <f t="shared" si="3"/>
        <v>0.3979400086720376</v>
      </c>
      <c r="K7" s="11">
        <f t="shared" si="4"/>
        <v>7.6030813545654927E-2</v>
      </c>
      <c r="L7" s="12">
        <f t="shared" si="2"/>
        <v>0.19106099384019401</v>
      </c>
      <c r="M7" s="14">
        <f t="shared" si="5"/>
        <v>3.92</v>
      </c>
      <c r="N7" s="14">
        <f t="shared" si="6"/>
        <v>4.67</v>
      </c>
      <c r="R7" t="s">
        <v>14</v>
      </c>
    </row>
    <row r="8" spans="2:23" ht="15.5" x14ac:dyDescent="0.35">
      <c r="B8" s="3">
        <v>30</v>
      </c>
      <c r="C8" s="4">
        <v>4.8499999999999996</v>
      </c>
      <c r="D8" s="5">
        <v>5.5</v>
      </c>
      <c r="E8" s="4">
        <v>1.89</v>
      </c>
      <c r="F8" s="6">
        <v>1248</v>
      </c>
      <c r="G8" s="6">
        <v>10994</v>
      </c>
      <c r="H8" s="11">
        <f t="shared" si="0"/>
        <v>3</v>
      </c>
      <c r="I8" s="11">
        <f t="shared" si="1"/>
        <v>1.2372448979591837</v>
      </c>
      <c r="J8" s="11">
        <f t="shared" si="3"/>
        <v>0.47712125471966244</v>
      </c>
      <c r="K8" s="11">
        <f t="shared" si="4"/>
        <v>9.2455671581806412E-2</v>
      </c>
      <c r="L8" s="12">
        <f t="shared" si="2"/>
        <v>0.19377814479493208</v>
      </c>
      <c r="M8" s="14">
        <f t="shared" si="5"/>
        <v>3.92</v>
      </c>
      <c r="N8" s="14">
        <f t="shared" si="6"/>
        <v>4.8499999999999996</v>
      </c>
    </row>
    <row r="9" spans="2:23" ht="15.5" x14ac:dyDescent="0.35">
      <c r="B9" s="3">
        <v>35</v>
      </c>
      <c r="C9" s="4">
        <v>5</v>
      </c>
      <c r="D9" s="5">
        <v>5.6</v>
      </c>
      <c r="E9" s="4">
        <v>1.92</v>
      </c>
      <c r="F9" s="6">
        <v>1340</v>
      </c>
      <c r="G9" s="6">
        <v>11758</v>
      </c>
      <c r="H9" s="11">
        <f t="shared" si="0"/>
        <v>3.5</v>
      </c>
      <c r="I9" s="11">
        <f t="shared" si="1"/>
        <v>1.2755102040816326</v>
      </c>
      <c r="J9" s="11">
        <f t="shared" si="3"/>
        <v>0.54406804435027567</v>
      </c>
      <c r="K9" s="11">
        <f t="shared" si="4"/>
        <v>0.10568393731556155</v>
      </c>
      <c r="L9" s="12">
        <f t="shared" si="2"/>
        <v>0.19424764680265127</v>
      </c>
      <c r="M9" s="14">
        <f t="shared" si="5"/>
        <v>3.92</v>
      </c>
      <c r="N9" s="14">
        <f t="shared" si="6"/>
        <v>5</v>
      </c>
      <c r="R9" t="s">
        <v>15</v>
      </c>
      <c r="S9" s="15">
        <v>6.23</v>
      </c>
    </row>
    <row r="10" spans="2:23" ht="15.5" x14ac:dyDescent="0.35">
      <c r="B10" s="3">
        <v>40</v>
      </c>
      <c r="C10" s="4">
        <v>5.13</v>
      </c>
      <c r="D10" s="5">
        <v>5.8</v>
      </c>
      <c r="E10" s="4">
        <v>1.96</v>
      </c>
      <c r="F10" s="6">
        <v>1423</v>
      </c>
      <c r="G10" s="6">
        <v>12437</v>
      </c>
      <c r="H10" s="11">
        <f t="shared" si="0"/>
        <v>4</v>
      </c>
      <c r="I10" s="11">
        <f t="shared" si="1"/>
        <v>1.3086734693877551</v>
      </c>
      <c r="J10" s="11">
        <f t="shared" si="3"/>
        <v>0.6020599913279624</v>
      </c>
      <c r="K10" s="11">
        <f t="shared" si="4"/>
        <v>0.11683129809135902</v>
      </c>
      <c r="L10" s="12">
        <f t="shared" si="2"/>
        <v>0.19405258574592291</v>
      </c>
      <c r="M10" s="14">
        <f t="shared" si="5"/>
        <v>3.92</v>
      </c>
      <c r="N10" s="14">
        <f t="shared" si="6"/>
        <v>5.13</v>
      </c>
      <c r="R10" t="s">
        <v>16</v>
      </c>
      <c r="S10" s="15">
        <v>3.92</v>
      </c>
    </row>
    <row r="11" spans="2:23" ht="15.5" x14ac:dyDescent="0.35">
      <c r="B11" s="3">
        <v>45</v>
      </c>
      <c r="C11" s="4">
        <v>5.25</v>
      </c>
      <c r="D11" s="5">
        <v>5.9</v>
      </c>
      <c r="E11" s="4">
        <v>1.98</v>
      </c>
      <c r="F11" s="6">
        <v>1498</v>
      </c>
      <c r="G11" s="6">
        <v>13050</v>
      </c>
      <c r="H11" s="11">
        <f t="shared" si="0"/>
        <v>4.5</v>
      </c>
      <c r="I11" s="11">
        <f t="shared" si="1"/>
        <v>1.3392857142857144</v>
      </c>
      <c r="J11" s="11">
        <f t="shared" si="3"/>
        <v>0.65321251377534373</v>
      </c>
      <c r="K11" s="11">
        <f t="shared" si="4"/>
        <v>0.12687323638549966</v>
      </c>
      <c r="L11" s="12">
        <f t="shared" si="2"/>
        <v>0.19422964764134107</v>
      </c>
      <c r="M11" s="14">
        <f t="shared" si="5"/>
        <v>3.92</v>
      </c>
      <c r="N11" s="14">
        <f t="shared" si="6"/>
        <v>5.25</v>
      </c>
    </row>
    <row r="12" spans="2:23" ht="15.5" x14ac:dyDescent="0.35">
      <c r="B12" s="3">
        <v>50</v>
      </c>
      <c r="C12" s="4">
        <v>5.35</v>
      </c>
      <c r="D12" s="5">
        <v>6</v>
      </c>
      <c r="E12" s="4">
        <v>2.0099999999999998</v>
      </c>
      <c r="F12" s="6">
        <v>1568</v>
      </c>
      <c r="G12" s="6">
        <v>13606</v>
      </c>
      <c r="H12" s="11">
        <f t="shared" si="0"/>
        <v>5</v>
      </c>
      <c r="I12" s="11">
        <f t="shared" si="1"/>
        <v>1.3647959183673468</v>
      </c>
      <c r="J12" s="11">
        <f t="shared" si="3"/>
        <v>0.69897000433601886</v>
      </c>
      <c r="K12" s="11">
        <f t="shared" si="4"/>
        <v>0.13506771500077117</v>
      </c>
      <c r="L12" s="12">
        <f t="shared" si="2"/>
        <v>0.19323821360414128</v>
      </c>
      <c r="M12" s="14">
        <f t="shared" si="5"/>
        <v>3.92</v>
      </c>
      <c r="N12" s="14">
        <f t="shared" si="6"/>
        <v>5.35</v>
      </c>
      <c r="R12" t="s">
        <v>17</v>
      </c>
      <c r="S12" s="15">
        <v>100</v>
      </c>
    </row>
    <row r="13" spans="2:23" ht="15.5" x14ac:dyDescent="0.35">
      <c r="B13" s="3">
        <v>55</v>
      </c>
      <c r="C13" s="4">
        <v>5.47</v>
      </c>
      <c r="D13" s="5">
        <v>6.2</v>
      </c>
      <c r="E13" s="4">
        <v>2.0299999999999998</v>
      </c>
      <c r="F13" s="6">
        <v>1658</v>
      </c>
      <c r="G13" s="6">
        <v>14302</v>
      </c>
      <c r="H13" s="11">
        <f t="shared" si="0"/>
        <v>5.5</v>
      </c>
      <c r="I13" s="11">
        <f t="shared" si="1"/>
        <v>1.3954081632653061</v>
      </c>
      <c r="J13" s="11">
        <f t="shared" si="3"/>
        <v>0.74036268949424389</v>
      </c>
      <c r="K13" s="11">
        <f t="shared" si="4"/>
        <v>0.14470125931297353</v>
      </c>
      <c r="L13" s="12">
        <f t="shared" si="2"/>
        <v>0.19544644991743407</v>
      </c>
      <c r="M13" s="14">
        <f t="shared" si="5"/>
        <v>3.92</v>
      </c>
      <c r="N13" s="14">
        <f t="shared" si="6"/>
        <v>5.47</v>
      </c>
      <c r="R13" t="s">
        <v>18</v>
      </c>
      <c r="S13" s="15">
        <v>10</v>
      </c>
    </row>
    <row r="14" spans="2:23" ht="15.5" x14ac:dyDescent="0.35">
      <c r="B14" s="3">
        <v>60</v>
      </c>
      <c r="C14" s="4">
        <v>5.58</v>
      </c>
      <c r="D14" s="5">
        <v>6.3</v>
      </c>
      <c r="E14" s="4">
        <v>2.0499999999999998</v>
      </c>
      <c r="F14" s="6">
        <v>1740</v>
      </c>
      <c r="G14" s="6">
        <v>14948</v>
      </c>
      <c r="H14" s="11">
        <f t="shared" si="0"/>
        <v>6</v>
      </c>
      <c r="I14" s="11">
        <f t="shared" si="1"/>
        <v>1.4234693877551021</v>
      </c>
      <c r="J14" s="11">
        <f t="shared" si="3"/>
        <v>0.77815125038364363</v>
      </c>
      <c r="K14" s="11">
        <f t="shared" si="4"/>
        <v>0.15334813191712152</v>
      </c>
      <c r="L14" s="12">
        <f t="shared" si="2"/>
        <v>0.19706725632262098</v>
      </c>
      <c r="M14" s="14">
        <f t="shared" si="5"/>
        <v>3.92</v>
      </c>
      <c r="N14" s="14">
        <f t="shared" si="6"/>
        <v>5.58</v>
      </c>
    </row>
    <row r="15" spans="2:23" ht="15.5" x14ac:dyDescent="0.35">
      <c r="B15" s="3">
        <v>65</v>
      </c>
      <c r="C15" s="4">
        <v>5.68</v>
      </c>
      <c r="D15" s="5">
        <v>6.4</v>
      </c>
      <c r="E15" s="4">
        <v>2.0699999999999998</v>
      </c>
      <c r="F15" s="6">
        <v>1820</v>
      </c>
      <c r="G15" s="6">
        <v>15550</v>
      </c>
      <c r="H15" s="11">
        <f t="shared" si="0"/>
        <v>6.5</v>
      </c>
      <c r="I15" s="11">
        <f t="shared" si="1"/>
        <v>1.4489795918367347</v>
      </c>
      <c r="J15" s="11">
        <f t="shared" si="3"/>
        <v>0.81291335664285558</v>
      </c>
      <c r="K15" s="11">
        <f t="shared" si="4"/>
        <v>0.16106226869056164</v>
      </c>
      <c r="L15" s="12">
        <f t="shared" si="2"/>
        <v>0.19812968673034431</v>
      </c>
      <c r="M15" s="14">
        <f t="shared" si="5"/>
        <v>3.92</v>
      </c>
      <c r="N15" s="14">
        <f t="shared" si="6"/>
        <v>5.68</v>
      </c>
      <c r="R15" t="s">
        <v>19</v>
      </c>
      <c r="S15">
        <f>S12/S13</f>
        <v>10</v>
      </c>
      <c r="T15" t="str">
        <f ca="1">_xlfn.FORMULATEXT(S15)</f>
        <v>=S12/S13</v>
      </c>
    </row>
    <row r="16" spans="2:23" ht="15.5" x14ac:dyDescent="0.35">
      <c r="B16" s="3">
        <v>70</v>
      </c>
      <c r="C16" s="4">
        <v>5.78</v>
      </c>
      <c r="D16" s="5">
        <v>6.5</v>
      </c>
      <c r="E16" s="4">
        <v>2.09</v>
      </c>
      <c r="F16" s="6">
        <v>1897</v>
      </c>
      <c r="G16" s="6">
        <v>16112</v>
      </c>
      <c r="H16" s="11">
        <f t="shared" si="0"/>
        <v>7</v>
      </c>
      <c r="I16" s="11">
        <f t="shared" si="1"/>
        <v>1.4744897959183674</v>
      </c>
      <c r="J16" s="11">
        <f t="shared" si="3"/>
        <v>0.84509804001425681</v>
      </c>
      <c r="K16" s="11">
        <f t="shared" si="4"/>
        <v>0.1686417714000718</v>
      </c>
      <c r="L16" s="12">
        <f t="shared" si="2"/>
        <v>0.19955290796465083</v>
      </c>
      <c r="M16" s="14">
        <f t="shared" si="5"/>
        <v>3.92</v>
      </c>
      <c r="N16" s="14">
        <f t="shared" si="6"/>
        <v>5.78</v>
      </c>
      <c r="R16" t="s">
        <v>20</v>
      </c>
      <c r="S16">
        <f>LN(S15)</f>
        <v>2.3025850929940459</v>
      </c>
      <c r="T16" t="str">
        <f t="shared" ref="T16:T31" ca="1" si="7">_xlfn.FORMULATEXT(S16)</f>
        <v>=LN(S15)</v>
      </c>
      <c r="V16" t="s">
        <v>17</v>
      </c>
      <c r="W16" s="15">
        <v>300</v>
      </c>
    </row>
    <row r="17" spans="2:23" ht="15.5" x14ac:dyDescent="0.35">
      <c r="B17" s="3">
        <v>75</v>
      </c>
      <c r="C17" s="4">
        <v>5.86</v>
      </c>
      <c r="D17" s="5">
        <v>6.6</v>
      </c>
      <c r="E17" s="4">
        <v>2.1</v>
      </c>
      <c r="F17" s="6">
        <v>1970</v>
      </c>
      <c r="G17" s="6">
        <v>16640</v>
      </c>
      <c r="H17" s="11">
        <f t="shared" si="0"/>
        <v>7.5</v>
      </c>
      <c r="I17" s="11">
        <f t="shared" si="1"/>
        <v>1.4948979591836735</v>
      </c>
      <c r="J17" s="11">
        <f t="shared" si="3"/>
        <v>0.87506126339170009</v>
      </c>
      <c r="K17" s="11">
        <f t="shared" si="4"/>
        <v>0.17461154899763343</v>
      </c>
      <c r="L17" s="12">
        <f t="shared" si="2"/>
        <v>0.19954208499739381</v>
      </c>
      <c r="M17" s="14">
        <f t="shared" si="5"/>
        <v>3.92</v>
      </c>
      <c r="N17" s="14">
        <f t="shared" si="6"/>
        <v>5.86</v>
      </c>
      <c r="R17" t="s">
        <v>21</v>
      </c>
      <c r="S17">
        <f>LOG10(S15)</f>
        <v>1</v>
      </c>
      <c r="T17" t="str">
        <f t="shared" ca="1" si="7"/>
        <v>=LOG10(S15)</v>
      </c>
      <c r="V17" t="s">
        <v>18</v>
      </c>
      <c r="W17" s="15">
        <v>150</v>
      </c>
    </row>
    <row r="18" spans="2:23" ht="15.5" x14ac:dyDescent="0.35">
      <c r="B18" s="3">
        <v>80</v>
      </c>
      <c r="C18" s="4">
        <v>5.95</v>
      </c>
      <c r="D18" s="5">
        <v>6.7</v>
      </c>
      <c r="E18" s="4">
        <v>2.12</v>
      </c>
      <c r="F18" s="6">
        <v>2039</v>
      </c>
      <c r="G18" s="6">
        <v>17138</v>
      </c>
      <c r="H18" s="11">
        <f t="shared" si="0"/>
        <v>8</v>
      </c>
      <c r="I18" s="11">
        <f t="shared" si="1"/>
        <v>1.517857142857143</v>
      </c>
      <c r="J18" s="11">
        <f t="shared" si="3"/>
        <v>0.90308998699194354</v>
      </c>
      <c r="K18" s="11">
        <f t="shared" si="4"/>
        <v>0.18123089870809236</v>
      </c>
      <c r="L18" s="12">
        <f t="shared" si="2"/>
        <v>0.20067867136003262</v>
      </c>
      <c r="M18" s="14">
        <f t="shared" si="5"/>
        <v>3.92</v>
      </c>
      <c r="N18" s="14">
        <f t="shared" si="6"/>
        <v>5.95</v>
      </c>
      <c r="R18" t="s">
        <v>22</v>
      </c>
      <c r="S18">
        <f>LOG(S15)</f>
        <v>1</v>
      </c>
      <c r="T18" t="str">
        <f t="shared" ca="1" si="7"/>
        <v>=LOG(S15)</v>
      </c>
      <c r="V18" t="s">
        <v>19</v>
      </c>
      <c r="W18">
        <f>W16/W17</f>
        <v>2</v>
      </c>
    </row>
    <row r="19" spans="2:23" ht="15.5" x14ac:dyDescent="0.35">
      <c r="B19" s="3">
        <v>85</v>
      </c>
      <c r="C19" s="4">
        <v>6.02</v>
      </c>
      <c r="D19" s="5">
        <v>6.8</v>
      </c>
      <c r="E19" s="4">
        <v>2.13</v>
      </c>
      <c r="F19" s="6">
        <v>2103</v>
      </c>
      <c r="G19" s="6">
        <v>17607</v>
      </c>
      <c r="H19" s="11">
        <f t="shared" si="0"/>
        <v>8.5</v>
      </c>
      <c r="I19" s="11">
        <f t="shared" si="1"/>
        <v>1.5357142857142856</v>
      </c>
      <c r="J19" s="11">
        <f t="shared" si="3"/>
        <v>0.92941892571429274</v>
      </c>
      <c r="K19" s="11">
        <f t="shared" si="4"/>
        <v>0.18631042423736727</v>
      </c>
      <c r="L19" s="12">
        <f t="shared" si="2"/>
        <v>0.20045903852687402</v>
      </c>
      <c r="M19" s="14">
        <f t="shared" si="5"/>
        <v>3.92</v>
      </c>
      <c r="N19" s="14">
        <f t="shared" si="6"/>
        <v>6.02</v>
      </c>
    </row>
    <row r="20" spans="2:23" ht="15.5" x14ac:dyDescent="0.35">
      <c r="B20" s="3">
        <v>90</v>
      </c>
      <c r="C20" s="4">
        <v>6.09</v>
      </c>
      <c r="D20" s="5">
        <v>6.9</v>
      </c>
      <c r="E20" s="4">
        <v>2.15</v>
      </c>
      <c r="F20" s="6">
        <v>2168</v>
      </c>
      <c r="G20" s="6">
        <v>18054</v>
      </c>
      <c r="H20" s="11">
        <f t="shared" si="0"/>
        <v>9</v>
      </c>
      <c r="I20" s="11">
        <f t="shared" si="1"/>
        <v>1.5535714285714286</v>
      </c>
      <c r="J20" s="11">
        <f t="shared" si="3"/>
        <v>0.95424250943932487</v>
      </c>
      <c r="K20" s="11">
        <f t="shared" si="4"/>
        <v>0.19133122561241811</v>
      </c>
      <c r="L20" s="12">
        <f t="shared" si="2"/>
        <v>0.20050587111743404</v>
      </c>
      <c r="M20" s="14">
        <f t="shared" si="5"/>
        <v>3.92</v>
      </c>
      <c r="N20" s="14">
        <f t="shared" si="6"/>
        <v>6.09</v>
      </c>
      <c r="R20" t="s">
        <v>23</v>
      </c>
      <c r="S20" s="11">
        <f>S9/S10</f>
        <v>1.5892857142857144</v>
      </c>
      <c r="T20" t="str">
        <f t="shared" ca="1" si="7"/>
        <v>=S9/S10</v>
      </c>
    </row>
    <row r="21" spans="2:23" ht="15.5" x14ac:dyDescent="0.35">
      <c r="B21" s="3">
        <v>95</v>
      </c>
      <c r="C21" s="4">
        <v>6.16</v>
      </c>
      <c r="D21" s="5">
        <v>7</v>
      </c>
      <c r="E21" s="4">
        <v>2.16</v>
      </c>
      <c r="F21" s="6">
        <v>2230</v>
      </c>
      <c r="G21" s="6">
        <v>18476</v>
      </c>
      <c r="H21" s="11">
        <f t="shared" si="0"/>
        <v>9.5</v>
      </c>
      <c r="I21" s="11">
        <f t="shared" si="1"/>
        <v>1.5714285714285714</v>
      </c>
      <c r="J21" s="11">
        <f t="shared" si="3"/>
        <v>0.97772360528884772</v>
      </c>
      <c r="K21" s="11">
        <f t="shared" si="4"/>
        <v>0.19629464514396819</v>
      </c>
      <c r="L21" s="12">
        <f t="shared" si="2"/>
        <v>0.20076701031062566</v>
      </c>
      <c r="M21" s="14">
        <f t="shared" si="5"/>
        <v>3.92</v>
      </c>
      <c r="N21" s="14">
        <f t="shared" si="6"/>
        <v>6.16</v>
      </c>
      <c r="R21" t="s">
        <v>20</v>
      </c>
      <c r="S21">
        <f>LN(S20)</f>
        <v>0.46328467899699066</v>
      </c>
      <c r="T21" t="str">
        <f t="shared" ca="1" si="7"/>
        <v>=LN(S20)</v>
      </c>
      <c r="V21" t="s">
        <v>24</v>
      </c>
      <c r="W21" s="15">
        <v>8.6</v>
      </c>
    </row>
    <row r="22" spans="2:23" ht="15.5" x14ac:dyDescent="0.35">
      <c r="B22" s="7">
        <v>100</v>
      </c>
      <c r="C22" s="8">
        <v>6.23</v>
      </c>
      <c r="D22" s="9">
        <v>7</v>
      </c>
      <c r="E22" s="8">
        <v>2.17</v>
      </c>
      <c r="F22" s="16">
        <v>2289</v>
      </c>
      <c r="G22" s="16">
        <v>18881</v>
      </c>
      <c r="H22" s="17">
        <f t="shared" si="0"/>
        <v>10</v>
      </c>
      <c r="I22" s="17">
        <f t="shared" si="1"/>
        <v>1.5892857142857144</v>
      </c>
      <c r="J22" s="17">
        <f t="shared" si="3"/>
        <v>1</v>
      </c>
      <c r="K22" s="17">
        <f t="shared" si="4"/>
        <v>0.20120197963871239</v>
      </c>
      <c r="L22" s="18">
        <f t="shared" si="2"/>
        <v>0.20120197963871239</v>
      </c>
      <c r="M22" s="19">
        <f t="shared" si="5"/>
        <v>3.92</v>
      </c>
      <c r="N22" s="14">
        <f t="shared" si="6"/>
        <v>6.23</v>
      </c>
      <c r="O22" s="14"/>
      <c r="R22" t="s">
        <v>21</v>
      </c>
      <c r="S22">
        <f>LOG10(S20)</f>
        <v>0.20120197963871239</v>
      </c>
      <c r="T22" t="str">
        <f t="shared" ca="1" si="7"/>
        <v>=LOG10(S20)</v>
      </c>
      <c r="V22" t="s">
        <v>16</v>
      </c>
      <c r="W22" s="15">
        <v>6.83</v>
      </c>
    </row>
    <row r="23" spans="2:23" ht="15.5" x14ac:dyDescent="0.35">
      <c r="B23" s="3">
        <v>105</v>
      </c>
      <c r="C23" s="4">
        <v>6.32</v>
      </c>
      <c r="D23" s="5">
        <v>7.1</v>
      </c>
      <c r="E23" s="4">
        <v>2.17</v>
      </c>
      <c r="F23" s="6">
        <v>2390</v>
      </c>
      <c r="G23" s="6">
        <v>19465</v>
      </c>
      <c r="H23" s="11">
        <f t="shared" si="0"/>
        <v>10.5</v>
      </c>
      <c r="I23" s="11">
        <f t="shared" si="1"/>
        <v>1.6122448979591837</v>
      </c>
      <c r="J23" s="11">
        <f t="shared" si="3"/>
        <v>1.0211892990699381</v>
      </c>
      <c r="K23" s="11">
        <f t="shared" si="4"/>
        <v>0.20743101126192778</v>
      </c>
      <c r="L23" s="12">
        <f t="shared" si="2"/>
        <v>0.20312689474013132</v>
      </c>
      <c r="M23" s="14">
        <f t="shared" si="5"/>
        <v>3.92</v>
      </c>
      <c r="N23" s="14">
        <f t="shared" si="6"/>
        <v>6.32</v>
      </c>
      <c r="R23" t="s">
        <v>22</v>
      </c>
      <c r="S23">
        <f>LOG(S20)</f>
        <v>0.20120197963871239</v>
      </c>
      <c r="T23" t="str">
        <f t="shared" ca="1" si="7"/>
        <v>=LOG(S20)</v>
      </c>
      <c r="V23" t="s">
        <v>23</v>
      </c>
      <c r="W23" s="11">
        <f>W21/W22</f>
        <v>1.2591508052708638</v>
      </c>
    </row>
    <row r="24" spans="2:23" ht="15.5" x14ac:dyDescent="0.35">
      <c r="B24" s="3">
        <v>110</v>
      </c>
      <c r="C24" s="4">
        <v>6.4</v>
      </c>
      <c r="D24" s="5">
        <v>7.2</v>
      </c>
      <c r="E24" s="4">
        <v>2.16</v>
      </c>
      <c r="F24" s="6">
        <v>2489</v>
      </c>
      <c r="G24" s="6">
        <v>20016</v>
      </c>
      <c r="H24" s="11">
        <f t="shared" si="0"/>
        <v>11</v>
      </c>
      <c r="I24" s="11">
        <f t="shared" si="1"/>
        <v>1.6326530612244898</v>
      </c>
      <c r="J24" s="11">
        <f t="shared" si="3"/>
        <v>1.0413926851582251</v>
      </c>
      <c r="K24" s="11">
        <f t="shared" si="4"/>
        <v>0.21289390696342994</v>
      </c>
      <c r="L24" s="12">
        <f t="shared" si="2"/>
        <v>0.2044319208282932</v>
      </c>
      <c r="M24" s="14">
        <f t="shared" si="5"/>
        <v>3.92</v>
      </c>
      <c r="N24" s="14">
        <f t="shared" si="6"/>
        <v>6.4</v>
      </c>
    </row>
    <row r="25" spans="2:23" ht="15.5" x14ac:dyDescent="0.35">
      <c r="B25" s="3">
        <v>115</v>
      </c>
      <c r="C25" s="4">
        <v>6.48</v>
      </c>
      <c r="D25" s="5">
        <v>7.3</v>
      </c>
      <c r="E25" s="4">
        <v>2.16</v>
      </c>
      <c r="F25" s="6">
        <v>2587</v>
      </c>
      <c r="G25" s="6">
        <v>20541</v>
      </c>
      <c r="H25" s="11">
        <f t="shared" si="0"/>
        <v>11.5</v>
      </c>
      <c r="I25" s="11">
        <f t="shared" si="1"/>
        <v>1.653061224489796</v>
      </c>
      <c r="J25" s="11">
        <f t="shared" si="3"/>
        <v>1.0606978403536116</v>
      </c>
      <c r="K25" s="11">
        <f t="shared" si="4"/>
        <v>0.21828893885013612</v>
      </c>
      <c r="L25" s="12">
        <f t="shared" si="2"/>
        <v>0.2057974764777156</v>
      </c>
      <c r="M25" s="14">
        <f t="shared" si="5"/>
        <v>3.92</v>
      </c>
      <c r="N25" s="14">
        <f t="shared" si="6"/>
        <v>6.48</v>
      </c>
      <c r="R25" t="s">
        <v>25</v>
      </c>
      <c r="S25">
        <f>S21/S16</f>
        <v>0.20120197963871236</v>
      </c>
      <c r="T25" t="str">
        <f t="shared" ca="1" si="7"/>
        <v>=S21/S16</v>
      </c>
      <c r="V25" t="s">
        <v>26</v>
      </c>
      <c r="W25">
        <f>LN(W18)</f>
        <v>0.69314718055994529</v>
      </c>
    </row>
    <row r="26" spans="2:23" ht="15.5" x14ac:dyDescent="0.35">
      <c r="B26" s="3">
        <v>120</v>
      </c>
      <c r="C26" s="4">
        <v>6.56</v>
      </c>
      <c r="D26" s="5">
        <v>7.4</v>
      </c>
      <c r="E26" s="4">
        <v>2.15</v>
      </c>
      <c r="F26" s="6">
        <v>2683</v>
      </c>
      <c r="G26" s="6">
        <v>21040</v>
      </c>
      <c r="H26" s="11">
        <f t="shared" si="0"/>
        <v>12</v>
      </c>
      <c r="I26" s="11">
        <f t="shared" si="1"/>
        <v>1.6734693877551019</v>
      </c>
      <c r="J26" s="11">
        <f t="shared" si="3"/>
        <v>1.0791812460476249</v>
      </c>
      <c r="K26" s="11">
        <f t="shared" si="4"/>
        <v>0.223617772355203</v>
      </c>
      <c r="L26" s="12">
        <f t="shared" si="2"/>
        <v>0.20721058040452142</v>
      </c>
      <c r="M26" s="14">
        <f t="shared" si="5"/>
        <v>3.92</v>
      </c>
      <c r="N26" s="14">
        <f t="shared" si="6"/>
        <v>6.56</v>
      </c>
      <c r="R26" t="s">
        <v>27</v>
      </c>
      <c r="S26">
        <f>S22/S17</f>
        <v>0.20120197963871239</v>
      </c>
      <c r="T26" t="str">
        <f t="shared" ca="1" si="7"/>
        <v>=S22/S17</v>
      </c>
      <c r="V26" t="s">
        <v>28</v>
      </c>
      <c r="W26">
        <f>LN(W23)</f>
        <v>0.23043752967676329</v>
      </c>
    </row>
    <row r="27" spans="2:23" ht="15.5" x14ac:dyDescent="0.35">
      <c r="B27" s="3">
        <v>125</v>
      </c>
      <c r="C27" s="4">
        <v>6.63</v>
      </c>
      <c r="D27" s="5">
        <v>7.5</v>
      </c>
      <c r="E27" s="4">
        <v>2.15</v>
      </c>
      <c r="F27" s="6">
        <v>2773</v>
      </c>
      <c r="G27" s="6">
        <v>21513</v>
      </c>
      <c r="H27" s="11">
        <f t="shared" si="0"/>
        <v>12.5</v>
      </c>
      <c r="I27" s="11">
        <f t="shared" si="1"/>
        <v>1.6913265306122449</v>
      </c>
      <c r="J27" s="11">
        <f t="shared" si="3"/>
        <v>1.0969100130080565</v>
      </c>
      <c r="K27" s="11">
        <f t="shared" si="4"/>
        <v>0.22822746138431591</v>
      </c>
      <c r="L27" s="12">
        <f t="shared" si="2"/>
        <v>0.20806397851948466</v>
      </c>
      <c r="M27" s="14">
        <f t="shared" si="5"/>
        <v>3.92</v>
      </c>
      <c r="N27" s="14">
        <f t="shared" si="6"/>
        <v>6.63</v>
      </c>
    </row>
    <row r="28" spans="2:23" ht="15.5" x14ac:dyDescent="0.35">
      <c r="B28" s="3">
        <v>130</v>
      </c>
      <c r="C28" s="4">
        <v>6.7</v>
      </c>
      <c r="D28" s="5">
        <v>7.6</v>
      </c>
      <c r="E28" s="4">
        <v>2.15</v>
      </c>
      <c r="F28" s="6">
        <v>2871</v>
      </c>
      <c r="G28" s="6">
        <v>21964</v>
      </c>
      <c r="H28" s="11">
        <f t="shared" si="0"/>
        <v>13</v>
      </c>
      <c r="I28" s="11">
        <f t="shared" si="1"/>
        <v>1.7091836734693879</v>
      </c>
      <c r="J28" s="11">
        <f t="shared" si="3"/>
        <v>1.1139433523068367</v>
      </c>
      <c r="K28" s="11">
        <f t="shared" si="4"/>
        <v>0.23278873568036923</v>
      </c>
      <c r="L28" s="12">
        <f t="shared" si="2"/>
        <v>0.20897717572288843</v>
      </c>
      <c r="M28" s="14">
        <f t="shared" si="5"/>
        <v>3.92</v>
      </c>
      <c r="N28" s="14">
        <f t="shared" si="6"/>
        <v>6.7</v>
      </c>
      <c r="R28" t="s">
        <v>29</v>
      </c>
      <c r="S28">
        <f>S15^S25</f>
        <v>1.5892857142857144</v>
      </c>
      <c r="T28" t="str">
        <f t="shared" ca="1" si="7"/>
        <v>=S15^S25</v>
      </c>
      <c r="V28" t="s">
        <v>30</v>
      </c>
      <c r="W28">
        <f>W26/W25</f>
        <v>0.33245108129936973</v>
      </c>
    </row>
    <row r="29" spans="2:23" ht="15.5" x14ac:dyDescent="0.35">
      <c r="B29" s="3">
        <v>135</v>
      </c>
      <c r="C29" s="4">
        <v>6.77</v>
      </c>
      <c r="D29" s="5">
        <v>7.6</v>
      </c>
      <c r="E29" s="4">
        <v>2.15</v>
      </c>
      <c r="F29" s="6">
        <v>2956</v>
      </c>
      <c r="G29" s="6">
        <v>22388</v>
      </c>
      <c r="H29" s="11">
        <f t="shared" si="0"/>
        <v>13.5</v>
      </c>
      <c r="I29" s="11">
        <f t="shared" si="1"/>
        <v>1.7270408163265305</v>
      </c>
      <c r="J29" s="11">
        <f t="shared" si="3"/>
        <v>1.1303337684950061</v>
      </c>
      <c r="K29" s="11">
        <f t="shared" si="4"/>
        <v>0.23730260166468703</v>
      </c>
      <c r="L29" s="12">
        <f t="shared" si="2"/>
        <v>0.20994029222062957</v>
      </c>
      <c r="M29" s="14">
        <f t="shared" si="5"/>
        <v>3.92</v>
      </c>
      <c r="N29" s="14">
        <f t="shared" si="6"/>
        <v>6.77</v>
      </c>
      <c r="R29" t="s">
        <v>29</v>
      </c>
      <c r="S29">
        <f>S15^S26</f>
        <v>1.5892857142857144</v>
      </c>
      <c r="T29" t="str">
        <f t="shared" ca="1" si="7"/>
        <v>=S15^S26</v>
      </c>
    </row>
    <row r="30" spans="2:23" ht="15.5" x14ac:dyDescent="0.35">
      <c r="B30" s="3">
        <v>140</v>
      </c>
      <c r="C30" s="4">
        <v>6.83</v>
      </c>
      <c r="D30" s="5">
        <v>7.7</v>
      </c>
      <c r="E30" s="4">
        <v>2.14</v>
      </c>
      <c r="F30" s="6">
        <v>3045</v>
      </c>
      <c r="G30" s="6">
        <v>22790</v>
      </c>
      <c r="H30" s="11">
        <f t="shared" si="0"/>
        <v>14</v>
      </c>
      <c r="I30" s="11">
        <f t="shared" si="1"/>
        <v>1.7423469387755102</v>
      </c>
      <c r="J30" s="11">
        <f t="shared" si="3"/>
        <v>1.146128035678238</v>
      </c>
      <c r="K30" s="11">
        <f t="shared" si="4"/>
        <v>0.24113463666107532</v>
      </c>
      <c r="L30" s="12">
        <f t="shared" si="2"/>
        <v>0.21039066243448132</v>
      </c>
      <c r="M30" s="14">
        <f t="shared" si="5"/>
        <v>3.92</v>
      </c>
      <c r="N30" s="14">
        <f t="shared" si="6"/>
        <v>6.830000000000001</v>
      </c>
    </row>
    <row r="31" spans="2:23" ht="15.5" x14ac:dyDescent="0.35">
      <c r="B31" s="3">
        <v>145</v>
      </c>
      <c r="C31" s="4">
        <v>6.89</v>
      </c>
      <c r="D31" s="5">
        <v>7.8</v>
      </c>
      <c r="E31" s="4">
        <v>2.14</v>
      </c>
      <c r="F31" s="6">
        <v>3131</v>
      </c>
      <c r="G31" s="6">
        <v>23174</v>
      </c>
      <c r="H31" s="11">
        <f t="shared" si="0"/>
        <v>14.5</v>
      </c>
      <c r="I31" s="11">
        <f t="shared" si="1"/>
        <v>1.7576530612244898</v>
      </c>
      <c r="J31" s="11">
        <f t="shared" si="3"/>
        <v>1.1613680022349748</v>
      </c>
      <c r="K31" s="11">
        <f t="shared" si="4"/>
        <v>0.24493315488716857</v>
      </c>
      <c r="L31" s="12">
        <f t="shared" si="2"/>
        <v>0.21090055384323586</v>
      </c>
      <c r="M31" s="14">
        <f t="shared" si="5"/>
        <v>3.92</v>
      </c>
      <c r="N31" s="14">
        <f t="shared" si="6"/>
        <v>6.89</v>
      </c>
      <c r="R31" t="s">
        <v>31</v>
      </c>
      <c r="S31">
        <f>S29*S10</f>
        <v>6.23</v>
      </c>
      <c r="T31" t="str">
        <f t="shared" ca="1" si="7"/>
        <v>=S29*S10</v>
      </c>
    </row>
    <row r="32" spans="2:23" ht="15.5" x14ac:dyDescent="0.35">
      <c r="B32" s="3">
        <v>150</v>
      </c>
      <c r="C32" s="4">
        <v>6.95</v>
      </c>
      <c r="D32" s="5">
        <v>7.9</v>
      </c>
      <c r="E32" s="4">
        <v>2.14</v>
      </c>
      <c r="F32" s="6">
        <v>3212</v>
      </c>
      <c r="G32" s="6">
        <v>23543</v>
      </c>
      <c r="H32" s="11">
        <f t="shared" si="0"/>
        <v>15</v>
      </c>
      <c r="I32" s="11">
        <f t="shared" si="1"/>
        <v>1.7729591836734695</v>
      </c>
      <c r="J32" s="11">
        <f t="shared" si="3"/>
        <v>1.1760912590556813</v>
      </c>
      <c r="K32" s="11">
        <f t="shared" si="4"/>
        <v>0.24869873756965666</v>
      </c>
      <c r="L32" s="12">
        <f t="shared" si="2"/>
        <v>0.21146210862016293</v>
      </c>
      <c r="M32" s="14">
        <f t="shared" si="5"/>
        <v>3.92</v>
      </c>
      <c r="N32" s="14">
        <f t="shared" si="6"/>
        <v>6.9499999999999993</v>
      </c>
    </row>
    <row r="33" spans="2:14" ht="15.5" x14ac:dyDescent="0.35">
      <c r="B33" s="3">
        <v>155</v>
      </c>
      <c r="C33" s="4">
        <v>7.01</v>
      </c>
      <c r="D33" s="5">
        <v>7.9</v>
      </c>
      <c r="E33" s="4">
        <v>2.13</v>
      </c>
      <c r="F33" s="6">
        <v>3297</v>
      </c>
      <c r="G33" s="6">
        <v>23898</v>
      </c>
      <c r="H33" s="11">
        <f t="shared" si="0"/>
        <v>15.5</v>
      </c>
      <c r="I33" s="11">
        <f t="shared" si="1"/>
        <v>1.7882653061224489</v>
      </c>
      <c r="J33" s="11">
        <f t="shared" si="3"/>
        <v>1.1903316981702914</v>
      </c>
      <c r="K33" s="11">
        <f t="shared" si="4"/>
        <v>0.25243195094620141</v>
      </c>
      <c r="L33" s="12">
        <f t="shared" si="2"/>
        <v>0.21206857830823553</v>
      </c>
      <c r="M33" s="14">
        <f t="shared" si="5"/>
        <v>3.92</v>
      </c>
      <c r="N33" s="14">
        <f t="shared" si="6"/>
        <v>7.0100000000000007</v>
      </c>
    </row>
    <row r="34" spans="2:14" ht="15.5" x14ac:dyDescent="0.35">
      <c r="B34" s="3">
        <v>160</v>
      </c>
      <c r="C34" s="4">
        <v>7.07</v>
      </c>
      <c r="D34" s="5">
        <v>8</v>
      </c>
      <c r="E34" s="4">
        <v>2.13</v>
      </c>
      <c r="F34" s="6">
        <v>3375</v>
      </c>
      <c r="G34" s="6">
        <v>24238</v>
      </c>
      <c r="H34" s="11">
        <f t="shared" si="0"/>
        <v>16</v>
      </c>
      <c r="I34" s="11">
        <f t="shared" si="1"/>
        <v>1.8035714285714286</v>
      </c>
      <c r="J34" s="11">
        <f t="shared" si="3"/>
        <v>1.2041199826559248</v>
      </c>
      <c r="K34" s="11">
        <f t="shared" si="4"/>
        <v>0.25613334677644217</v>
      </c>
      <c r="L34" s="12">
        <f t="shared" si="2"/>
        <v>0.21271414017354767</v>
      </c>
      <c r="M34" s="14">
        <f t="shared" si="5"/>
        <v>3.92</v>
      </c>
      <c r="N34" s="14">
        <f t="shared" si="6"/>
        <v>7.07</v>
      </c>
    </row>
    <row r="35" spans="2:14" ht="15.5" x14ac:dyDescent="0.35">
      <c r="B35" s="3">
        <v>165</v>
      </c>
      <c r="C35" s="4">
        <v>7.12</v>
      </c>
      <c r="D35" s="5">
        <v>8</v>
      </c>
      <c r="E35" s="4">
        <v>2.13</v>
      </c>
      <c r="F35" s="6">
        <v>3457</v>
      </c>
      <c r="G35" s="6">
        <v>24565</v>
      </c>
      <c r="H35" s="11">
        <f t="shared" si="0"/>
        <v>16.5</v>
      </c>
      <c r="I35" s="11">
        <f t="shared" si="1"/>
        <v>1.8163265306122449</v>
      </c>
      <c r="J35" s="11">
        <f t="shared" si="3"/>
        <v>1.2174839442139063</v>
      </c>
      <c r="K35" s="11">
        <f t="shared" si="4"/>
        <v>0.25919392661639912</v>
      </c>
      <c r="L35" s="12">
        <f t="shared" si="2"/>
        <v>0.21289309633052536</v>
      </c>
      <c r="M35" s="14">
        <f t="shared" si="5"/>
        <v>3.92</v>
      </c>
      <c r="N35" s="14">
        <f t="shared" si="6"/>
        <v>7.12</v>
      </c>
    </row>
    <row r="36" spans="2:14" ht="15.5" x14ac:dyDescent="0.35">
      <c r="B36" s="3">
        <v>170</v>
      </c>
      <c r="C36" s="4">
        <v>7.18</v>
      </c>
      <c r="D36" s="5">
        <v>8.1</v>
      </c>
      <c r="E36" s="4">
        <v>2.13</v>
      </c>
      <c r="F36" s="6">
        <v>3533</v>
      </c>
      <c r="G36" s="6">
        <v>24881</v>
      </c>
      <c r="H36" s="11">
        <f t="shared" si="0"/>
        <v>17</v>
      </c>
      <c r="I36" s="11">
        <f t="shared" si="1"/>
        <v>1.8316326530612244</v>
      </c>
      <c r="J36" s="11">
        <f t="shared" si="3"/>
        <v>1.2304489213782739</v>
      </c>
      <c r="K36" s="11">
        <f t="shared" si="4"/>
        <v>0.26283837722184306</v>
      </c>
      <c r="L36" s="12">
        <f t="shared" si="2"/>
        <v>0.21361177425181332</v>
      </c>
      <c r="M36" s="14">
        <f t="shared" si="5"/>
        <v>3.92</v>
      </c>
      <c r="N36" s="14">
        <f t="shared" si="6"/>
        <v>7.18</v>
      </c>
    </row>
    <row r="37" spans="2:14" ht="15.5" x14ac:dyDescent="0.35">
      <c r="B37" s="3">
        <v>175</v>
      </c>
      <c r="C37" s="4">
        <v>7.23</v>
      </c>
      <c r="D37" s="5">
        <v>8.1999999999999993</v>
      </c>
      <c r="E37" s="4">
        <v>2.13</v>
      </c>
      <c r="F37" s="6">
        <v>3613</v>
      </c>
      <c r="G37" s="6">
        <v>25182</v>
      </c>
      <c r="H37" s="11">
        <f t="shared" si="0"/>
        <v>17.5</v>
      </c>
      <c r="I37" s="11">
        <f t="shared" si="1"/>
        <v>1.8443877551020409</v>
      </c>
      <c r="J37" s="11">
        <f t="shared" si="3"/>
        <v>1.2430380486862944</v>
      </c>
      <c r="K37" s="11">
        <f t="shared" si="4"/>
        <v>0.26585223027407362</v>
      </c>
      <c r="L37" s="12">
        <f t="shared" si="2"/>
        <v>0.21387296274240336</v>
      </c>
      <c r="M37" s="14">
        <f t="shared" si="5"/>
        <v>3.92</v>
      </c>
      <c r="N37" s="14">
        <f t="shared" si="6"/>
        <v>7.2300000000000013</v>
      </c>
    </row>
    <row r="38" spans="2:14" ht="15.5" x14ac:dyDescent="0.35">
      <c r="B38" s="3">
        <v>180</v>
      </c>
      <c r="C38" s="4">
        <v>7.28</v>
      </c>
      <c r="D38" s="5">
        <v>8.1999999999999993</v>
      </c>
      <c r="E38" s="4">
        <v>2.13</v>
      </c>
      <c r="F38" s="6">
        <v>3686</v>
      </c>
      <c r="G38" s="6">
        <v>25475</v>
      </c>
      <c r="H38" s="11">
        <f t="shared" si="0"/>
        <v>18</v>
      </c>
      <c r="I38" s="11">
        <f t="shared" si="1"/>
        <v>1.8571428571428572</v>
      </c>
      <c r="J38" s="11">
        <f t="shared" si="3"/>
        <v>1.255272505103306</v>
      </c>
      <c r="K38" s="11">
        <f t="shared" si="4"/>
        <v>0.26884531229257996</v>
      </c>
      <c r="L38" s="12">
        <f t="shared" si="2"/>
        <v>0.21417286780327799</v>
      </c>
      <c r="M38" s="14">
        <f t="shared" si="5"/>
        <v>3.92</v>
      </c>
      <c r="N38" s="14">
        <f t="shared" si="6"/>
        <v>7.28</v>
      </c>
    </row>
    <row r="39" spans="2:14" ht="15.5" x14ac:dyDescent="0.35">
      <c r="B39" s="3">
        <v>185</v>
      </c>
      <c r="C39" s="4">
        <v>7.32</v>
      </c>
      <c r="D39" s="5">
        <v>8.3000000000000007</v>
      </c>
      <c r="E39" s="4">
        <v>2.12</v>
      </c>
      <c r="F39" s="6">
        <v>3763</v>
      </c>
      <c r="G39" s="6">
        <v>25754</v>
      </c>
      <c r="H39" s="11">
        <f t="shared" si="0"/>
        <v>18.5</v>
      </c>
      <c r="I39" s="11">
        <f t="shared" si="1"/>
        <v>1.8673469387755104</v>
      </c>
      <c r="J39" s="11">
        <f t="shared" si="3"/>
        <v>1.2671717284030137</v>
      </c>
      <c r="K39" s="11">
        <f t="shared" si="4"/>
        <v>0.27122501403793464</v>
      </c>
      <c r="L39" s="12">
        <f t="shared" si="2"/>
        <v>0.21403966641502731</v>
      </c>
      <c r="M39" s="14">
        <f t="shared" si="5"/>
        <v>3.92</v>
      </c>
      <c r="N39" s="14">
        <f t="shared" si="6"/>
        <v>7.3199999999999994</v>
      </c>
    </row>
    <row r="40" spans="2:14" ht="15.5" x14ac:dyDescent="0.35">
      <c r="B40" s="3">
        <v>190</v>
      </c>
      <c r="C40" s="4">
        <v>7.37</v>
      </c>
      <c r="D40" s="5">
        <v>8.3000000000000007</v>
      </c>
      <c r="E40" s="4">
        <v>2.12</v>
      </c>
      <c r="F40" s="6">
        <v>3834</v>
      </c>
      <c r="G40" s="6">
        <v>26026</v>
      </c>
      <c r="H40" s="11">
        <f t="shared" si="0"/>
        <v>19</v>
      </c>
      <c r="I40" s="11">
        <f t="shared" si="1"/>
        <v>1.8801020408163267</v>
      </c>
      <c r="J40" s="11">
        <f t="shared" si="3"/>
        <v>1.2787536009528289</v>
      </c>
      <c r="K40" s="11">
        <f t="shared" si="4"/>
        <v>0.27418142083859426</v>
      </c>
      <c r="L40" s="12">
        <f t="shared" si="2"/>
        <v>0.21441301954832842</v>
      </c>
      <c r="M40" s="14">
        <f t="shared" si="5"/>
        <v>3.92</v>
      </c>
      <c r="N40" s="14">
        <f t="shared" si="6"/>
        <v>7.37</v>
      </c>
    </row>
    <row r="41" spans="2:14" ht="15.5" x14ac:dyDescent="0.35">
      <c r="B41" s="3">
        <v>195</v>
      </c>
      <c r="C41" s="4">
        <v>7.42</v>
      </c>
      <c r="D41" s="5">
        <v>8.4</v>
      </c>
      <c r="E41" s="4">
        <v>2.12</v>
      </c>
      <c r="F41" s="6">
        <v>3903</v>
      </c>
      <c r="G41" s="6">
        <v>26286</v>
      </c>
      <c r="H41" s="11">
        <f t="shared" si="0"/>
        <v>19.5</v>
      </c>
      <c r="I41" s="11">
        <f t="shared" si="1"/>
        <v>1.8928571428571428</v>
      </c>
      <c r="J41" s="11">
        <f t="shared" si="3"/>
        <v>1.2900346113625181</v>
      </c>
      <c r="K41" s="11">
        <f t="shared" si="4"/>
        <v>0.27711783825856984</v>
      </c>
      <c r="L41" s="12">
        <f t="shared" si="2"/>
        <v>0.21481426608072285</v>
      </c>
      <c r="M41" s="14">
        <f t="shared" si="5"/>
        <v>3.92</v>
      </c>
      <c r="N41" s="14">
        <f t="shared" si="6"/>
        <v>7.4200000000000008</v>
      </c>
    </row>
    <row r="42" spans="2:14" ht="15.5" x14ac:dyDescent="0.35">
      <c r="B42" s="3">
        <v>200</v>
      </c>
      <c r="C42" s="4">
        <v>7.46</v>
      </c>
      <c r="D42" s="5">
        <v>8.4</v>
      </c>
      <c r="E42" s="4">
        <v>2.12</v>
      </c>
      <c r="F42" s="6">
        <v>3978</v>
      </c>
      <c r="G42" s="6">
        <v>26538</v>
      </c>
      <c r="H42" s="11">
        <f t="shared" si="0"/>
        <v>20</v>
      </c>
      <c r="I42" s="11">
        <f t="shared" si="1"/>
        <v>1.903061224489796</v>
      </c>
      <c r="J42" s="11">
        <f t="shared" si="3"/>
        <v>1.3010299956639813</v>
      </c>
      <c r="K42" s="11">
        <f t="shared" si="4"/>
        <v>0.27945276045221157</v>
      </c>
      <c r="L42" s="12">
        <f t="shared" si="2"/>
        <v>0.21479348007621663</v>
      </c>
      <c r="M42" s="14">
        <f t="shared" si="5"/>
        <v>3.92</v>
      </c>
      <c r="N42" s="14">
        <f t="shared" si="6"/>
        <v>7.4599999999999991</v>
      </c>
    </row>
  </sheetData>
  <conditionalFormatting sqref="A1:XFD1048576">
    <cfRule type="expression" dxfId="1" priority="1">
      <formula>AND(A1&lt;&gt;"",A1=FALSE)</formula>
    </cfRule>
    <cfRule type="expression" dxfId="0" priority="2">
      <formula>A1=TRUE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BFD3B-63BD-4ACE-9F65-68E4317C1800}">
  <sheetPr codeName="Sheet1"/>
  <dimension ref="A1"/>
  <sheetViews>
    <sheetView tabSelected="1" workbookViewId="0">
      <selection activeCell="L17" sqref="L17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Alpha</vt:lpstr>
      <vt:lpstr>Data Source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Bodmer</dc:creator>
  <cp:lastModifiedBy>Edward Bodmer</cp:lastModifiedBy>
  <dcterms:created xsi:type="dcterms:W3CDTF">2026-08-14T11:57:30Z</dcterms:created>
  <dcterms:modified xsi:type="dcterms:W3CDTF">2026-08-14T12:18:01Z</dcterms:modified>
</cp:coreProperties>
</file>